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4\"/>
    </mc:Choice>
  </mc:AlternateContent>
  <xr:revisionPtr revIDLastSave="0" documentId="8_{2B89A601-CF47-429D-948D-98AD59F75D0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D24" i="2"/>
  <c r="AG24" i="2"/>
  <c r="AH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D25" i="2"/>
  <c r="AG25" i="2"/>
  <c r="AH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D26" i="2"/>
  <c r="AG26" i="2"/>
  <c r="AH26" i="2"/>
  <c r="E27" i="2"/>
  <c r="K27" i="2"/>
  <c r="L27" i="2"/>
  <c r="O27" i="2"/>
  <c r="P27" i="2"/>
  <c r="R27" i="2"/>
  <c r="S27" i="2"/>
  <c r="T27" i="2"/>
  <c r="U27" i="2"/>
  <c r="X27" i="2"/>
  <c r="Y27" i="2"/>
  <c r="Z27" i="2"/>
  <c r="AA27" i="2"/>
  <c r="AD27" i="2"/>
  <c r="AG27" i="2"/>
  <c r="AH27" i="2"/>
  <c r="E28" i="2"/>
  <c r="K28" i="2"/>
  <c r="L28" i="2"/>
  <c r="O28" i="2"/>
  <c r="P28" i="2"/>
  <c r="R28" i="2"/>
  <c r="S28" i="2"/>
  <c r="T28" i="2"/>
  <c r="U28" i="2"/>
  <c r="X28" i="2"/>
  <c r="Y28" i="2"/>
  <c r="Z28" i="2"/>
  <c r="AA28" i="2"/>
  <c r="AD28" i="2"/>
  <c r="AG28" i="2"/>
  <c r="AH28" i="2"/>
  <c r="E29" i="2"/>
  <c r="K29" i="2"/>
  <c r="L29" i="2"/>
  <c r="O29" i="2"/>
  <c r="P29" i="2"/>
  <c r="R29" i="2"/>
  <c r="S29" i="2"/>
  <c r="T29" i="2"/>
  <c r="U29" i="2"/>
  <c r="X29" i="2"/>
  <c r="Y29" i="2"/>
  <c r="Z29" i="2"/>
  <c r="AA29" i="2"/>
  <c r="AD29" i="2"/>
  <c r="AG29" i="2"/>
  <c r="AH29" i="2"/>
  <c r="E30" i="2"/>
  <c r="K30" i="2"/>
  <c r="L30" i="2"/>
  <c r="O30" i="2"/>
  <c r="P30" i="2"/>
  <c r="R30" i="2"/>
  <c r="S30" i="2"/>
  <c r="T30" i="2"/>
  <c r="U30" i="2"/>
  <c r="X30" i="2"/>
  <c r="Y30" i="2"/>
  <c r="Z30" i="2"/>
  <c r="AA30" i="2"/>
  <c r="AD30" i="2"/>
  <c r="AG30" i="2"/>
  <c r="AH30" i="2"/>
  <c r="E31" i="2"/>
  <c r="K31" i="2"/>
  <c r="L31" i="2"/>
  <c r="O31" i="2"/>
  <c r="P31" i="2"/>
  <c r="R31" i="2"/>
  <c r="S31" i="2"/>
  <c r="T31" i="2"/>
  <c r="U31" i="2"/>
  <c r="X31" i="2"/>
  <c r="Y31" i="2"/>
  <c r="Z31" i="2"/>
  <c r="AA31" i="2"/>
  <c r="AD31" i="2"/>
  <c r="AG31" i="2"/>
  <c r="AH31" i="2"/>
  <c r="E32" i="2"/>
  <c r="K32" i="2"/>
  <c r="B32" i="2" s="1"/>
  <c r="L32" i="2"/>
  <c r="O32" i="2"/>
  <c r="P32" i="2"/>
  <c r="R32" i="2"/>
  <c r="S32" i="2"/>
  <c r="T32" i="2"/>
  <c r="U32" i="2"/>
  <c r="X32" i="2"/>
  <c r="Y32" i="2"/>
  <c r="Z32" i="2"/>
  <c r="AA32" i="2"/>
  <c r="AD32" i="2"/>
  <c r="AG32" i="2"/>
  <c r="AH32" i="2"/>
  <c r="E33" i="2"/>
  <c r="K33" i="2"/>
  <c r="L33" i="2"/>
  <c r="O33" i="2"/>
  <c r="R33" i="2"/>
  <c r="S33" i="2"/>
  <c r="T33" i="2"/>
  <c r="U33" i="2"/>
  <c r="X33" i="2"/>
  <c r="Y33" i="2"/>
  <c r="Z33" i="2"/>
  <c r="AA33" i="2"/>
  <c r="AD33" i="2"/>
  <c r="AG33" i="2"/>
  <c r="AH33" i="2"/>
  <c r="E34" i="2"/>
  <c r="K34" i="2"/>
  <c r="L34" i="2"/>
  <c r="O34" i="2"/>
  <c r="R34" i="2"/>
  <c r="S34" i="2"/>
  <c r="T34" i="2"/>
  <c r="U34" i="2"/>
  <c r="X34" i="2"/>
  <c r="Y34" i="2"/>
  <c r="Z34" i="2"/>
  <c r="AA34" i="2"/>
  <c r="AD34" i="2"/>
  <c r="AG34" i="2"/>
  <c r="AH34" i="2"/>
  <c r="E35" i="2"/>
  <c r="K35" i="2"/>
  <c r="L35" i="2"/>
  <c r="O35" i="2"/>
  <c r="R35" i="2"/>
  <c r="S35" i="2"/>
  <c r="T35" i="2"/>
  <c r="U35" i="2"/>
  <c r="X35" i="2"/>
  <c r="Y35" i="2"/>
  <c r="Z35" i="2"/>
  <c r="AA35" i="2"/>
  <c r="AD35" i="2"/>
  <c r="AG35" i="2"/>
  <c r="AH35" i="2"/>
  <c r="E36" i="2"/>
  <c r="K36" i="2"/>
  <c r="L36" i="2"/>
  <c r="O36" i="2"/>
  <c r="R36" i="2"/>
  <c r="S36" i="2"/>
  <c r="T36" i="2"/>
  <c r="U36" i="2"/>
  <c r="X36" i="2"/>
  <c r="Y36" i="2"/>
  <c r="Z36" i="2"/>
  <c r="AA36" i="2"/>
  <c r="AD36" i="2"/>
  <c r="AG36" i="2"/>
  <c r="AH36" i="2"/>
  <c r="E37" i="2"/>
  <c r="K37" i="2"/>
  <c r="L37" i="2"/>
  <c r="M37" i="2"/>
  <c r="N37" i="2"/>
  <c r="O37" i="2"/>
  <c r="P37" i="2"/>
  <c r="S37" i="2"/>
  <c r="T37" i="2"/>
  <c r="V37" i="2"/>
  <c r="W37" i="2"/>
  <c r="X37" i="2"/>
  <c r="Y37" i="2"/>
  <c r="Z37" i="2"/>
  <c r="AA37" i="2"/>
  <c r="AB37" i="2"/>
  <c r="E38" i="2"/>
  <c r="K38" i="2"/>
  <c r="L38" i="2"/>
  <c r="M38" i="2"/>
  <c r="N38" i="2"/>
  <c r="O38" i="2"/>
  <c r="P38" i="2"/>
  <c r="S38" i="2"/>
  <c r="T38" i="2"/>
  <c r="V38" i="2"/>
  <c r="W38" i="2"/>
  <c r="X38" i="2"/>
  <c r="Y38" i="2"/>
  <c r="Z38" i="2"/>
  <c r="AA38" i="2"/>
  <c r="AB38" i="2"/>
  <c r="D5" i="1"/>
  <c r="B33" i="2"/>
  <c r="B8" i="89"/>
  <c r="B7" i="89"/>
  <c r="E13" i="2"/>
  <c r="E12" i="2"/>
  <c r="H6" i="2"/>
  <c r="H5" i="2"/>
  <c r="H4" i="2"/>
  <c r="E2" i="2"/>
  <c r="D30" i="1"/>
  <c r="D29" i="1"/>
  <c r="D14" i="1"/>
  <c r="C13" i="1" s="1"/>
  <c r="E16" i="2" s="1"/>
  <c r="D13" i="1"/>
  <c r="C12" i="1"/>
  <c r="E15" i="2" s="1"/>
  <c r="C11" i="1"/>
  <c r="E14" i="2" s="1"/>
  <c r="C10" i="1"/>
  <c r="C5" i="1"/>
  <c r="C4" i="1"/>
  <c r="C3" i="1"/>
  <c r="B26" i="2" l="1"/>
  <c r="B25" i="2"/>
  <c r="B28" i="2"/>
  <c r="B27" i="2"/>
  <c r="B29" i="2"/>
  <c r="B31" i="2"/>
  <c r="B35" i="2"/>
  <c r="B36" i="2"/>
  <c r="B30" i="2"/>
  <c r="B34" i="2"/>
  <c r="D6" i="2"/>
  <c r="D5" i="2"/>
  <c r="I6" i="2"/>
  <c r="I5" i="2"/>
  <c r="D4" i="2"/>
  <c r="E4" i="2" s="1"/>
  <c r="C9" i="1"/>
  <c r="E11" i="2" s="1"/>
  <c r="C8" i="1"/>
  <c r="B24" i="2" l="1"/>
  <c r="E5" i="2"/>
  <c r="E6" i="2"/>
  <c r="B37" i="2" l="1"/>
  <c r="B38" i="2"/>
</calcChain>
</file>

<file path=xl/sharedStrings.xml><?xml version="1.0" encoding="utf-8"?>
<sst xmlns="http://schemas.openxmlformats.org/spreadsheetml/2006/main" count="1412" uniqueCount="574">
  <si>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</si>
  <si>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</si>
  <si>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</si>
  <si>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</si>
  <si>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</si>
  <si>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</si>
  <si>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</si>
  <si>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</si>
  <si>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</si>
  <si>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</si>
  <si>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</si>
  <si>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</si>
  <si>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</si>
  <si>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</si>
  <si>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</si>
  <si>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</si>
  <si>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</si>
  <si>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</si>
  <si>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</si>
  <si>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</si>
  <si>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</si>
  <si>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</si>
  <si>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</si>
  <si>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</si>
  <si>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</si>
  <si>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</si>
  <si>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</si>
  <si>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</si>
  <si>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</si>
  <si>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</si>
  <si>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</si>
  <si>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</si>
  <si>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</si>
  <si>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</si>
  <si>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</si>
  <si>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</si>
  <si>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</si>
  <si>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</si>
  <si>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</si>
  <si>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</si>
  <si>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</si>
  <si>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</si>
  <si>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</si>
  <si>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</si>
  <si>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</si>
  <si>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</si>
  <si>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</si>
  <si>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</si>
  <si>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</si>
  <si>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</si>
  <si>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</si>
  <si>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</si>
  <si>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</si>
  <si>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</si>
  <si>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</si>
  <si>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</si>
  <si>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</si>
  <si>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</si>
  <si>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</si>
  <si>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</si>
  <si>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</si>
  <si>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</si>
  <si>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</si>
  <si>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</si>
  <si>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</si>
  <si>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</si>
  <si>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</si>
  <si>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</si>
  <si>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</si>
  <si>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</si>
  <si>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</si>
  <si>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</si>
  <si>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</si>
  <si>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</si>
  <si>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</si>
  <si>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</si>
  <si>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</si>
  <si>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</si>
  <si>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</si>
  <si>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</si>
  <si>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</si>
  <si>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</si>
  <si>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</si>
  <si>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</si>
  <si>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</si>
  <si>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</si>
  <si>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</si>
  <si>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</si>
  <si>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</si>
  <si>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</si>
  <si>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</si>
  <si>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</si>
  <si>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</si>
  <si>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</si>
  <si>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</si>
  <si>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</si>
  <si>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</si>
  <si>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</si>
  <si>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</si>
  <si>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</si>
  <si>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</si>
  <si>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</si>
  <si>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</si>
  <si>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</si>
  <si>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</si>
  <si>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</si>
  <si>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</si>
  <si>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</si>
  <si>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</si>
  <si>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</si>
  <si>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</si>
  <si>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</si>
  <si>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</si>
  <si>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</si>
  <si>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</si>
  <si>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</si>
  <si>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</si>
  <si>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</si>
  <si>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</si>
  <si>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</si>
  <si>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</si>
  <si>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</si>
  <si>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</si>
  <si>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</si>
  <si>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</si>
  <si>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</si>
  <si>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</si>
  <si>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</si>
  <si>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</si>
  <si>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</si>
  <si>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</si>
  <si>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</si>
  <si>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</si>
  <si>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</si>
  <si>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</si>
  <si>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</si>
  <si>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</si>
  <si>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</si>
  <si>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</si>
  <si>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</si>
  <si>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</si>
  <si>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</si>
  <si>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</si>
  <si>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</si>
  <si>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</si>
  <si>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</si>
  <si>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</si>
  <si>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</si>
  <si>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</si>
  <si>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</si>
  <si>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</si>
  <si>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</si>
  <si>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</si>
  <si>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</si>
  <si>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</si>
  <si>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</si>
  <si>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</si>
  <si>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</si>
  <si>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</si>
  <si>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</si>
  <si>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</si>
  <si>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</si>
  <si>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</si>
  <si>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</si>
  <si>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</si>
  <si>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</si>
  <si>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</si>
  <si>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</si>
  <si>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</si>
  <si>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</si>
  <si>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</si>
  <si>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</si>
  <si>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</si>
  <si>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</si>
  <si>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</si>
  <si>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</si>
  <si>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</si>
  <si>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</si>
  <si>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</si>
  <si>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</si>
  <si>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</si>
  <si>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</si>
  <si>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</si>
  <si>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</si>
  <si>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</si>
  <si>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</si>
  <si>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</si>
  <si>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</si>
  <si>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</si>
  <si>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</si>
  <si>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</si>
  <si>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</si>
  <si>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</si>
  <si>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</si>
  <si>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</si>
  <si>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</si>
  <si>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</si>
  <si>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</si>
  <si>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</si>
  <si>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</si>
  <si>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</si>
  <si>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</si>
  <si>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</si>
  <si>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</si>
  <si>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</si>
  <si>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</si>
  <si>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</si>
  <si>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</si>
  <si>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</si>
  <si>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</si>
  <si>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</si>
  <si>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</si>
  <si>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</si>
  <si>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</si>
  <si>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</si>
  <si>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</si>
  <si>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</si>
  <si>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</si>
  <si>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</si>
  <si>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=IFERROR(NF($E28,"ADDRESS2"),"-")</t>
  </si>
  <si>
    <t>=IFERROR(NF($E28,"U_PONO"),"-")</t>
  </si>
  <si>
    <t>=IFERROR(NF($E28,"LINETOTAL"),"-")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</si>
  <si>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</si>
  <si>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</si>
  <si>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</si>
  <si>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</si>
  <si>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</si>
  <si>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</si>
  <si>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</si>
  <si>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</si>
  <si>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</si>
  <si>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</si>
  <si>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=SUM(N26-V26)</t>
  </si>
  <si>
    <t>=IFERROR(AD26/AB26,0)</t>
  </si>
  <si>
    <t>=MONTH(N27)</t>
  </si>
  <si>
    <t>=YEAR(N27)</t>
  </si>
  <si>
    <t>=IFERROR(NF($E27,"U_MSPCN"),"-")</t>
  </si>
  <si>
    <t>=IFERROR(NF($E27,"U_PODate"),"-")</t>
  </si>
  <si>
    <t>=IFERROR(NF($E27,"DOCdate"),"-")</t>
  </si>
  <si>
    <t>=SUM(N27-V27)</t>
  </si>
  <si>
    <t>=IFERROR(AD27/AB27,0)</t>
  </si>
  <si>
    <t>=IFERROR(NF($E27,"U_BPurDisc"),"-")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</si>
  <si>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</si>
  <si>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</si>
  <si>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</si>
  <si>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</si>
  <si>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</si>
  <si>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</si>
  <si>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=MONTH(N28)</t>
  </si>
  <si>
    <t>=YEAR(N28)</t>
  </si>
  <si>
    <t>=IFERROR(NF($E28,"U_MSPCN"),"-")</t>
  </si>
  <si>
    <t>=IFERROR(NF($E28,"U_PODate"),"-")</t>
  </si>
  <si>
    <t>=IFERROR(NF($E28,"DOCdate"),"-")</t>
  </si>
  <si>
    <t>=SUM(N28-V28)</t>
  </si>
  <si>
    <t>=IFERROR(AD28/AB28,0)</t>
  </si>
  <si>
    <t>=IFERROR(NF($E28,"U_BPurDisc"),"-")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</si>
  <si>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</si>
  <si>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</si>
  <si>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</si>
  <si>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</si>
  <si>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</si>
  <si>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</si>
  <si>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</si>
  <si>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</si>
  <si>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</si>
  <si>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</si>
  <si>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</si>
  <si>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</si>
  <si>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</si>
  <si>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</si>
  <si>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</si>
  <si>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</si>
  <si>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=IFERROR(NF($E29,"U_PONO"),"-")</t>
  </si>
  <si>
    <t>=IFERROR(NF($E29,"U_PODate"),"-")</t>
  </si>
  <si>
    <t>=IFERROR(NF($E29,"DOCdate"),"-")</t>
  </si>
  <si>
    <t>=SUM(N29-V29)</t>
  </si>
  <si>
    <t>=IFERROR(NF($E29,"ITEMCODE"),"-")</t>
  </si>
  <si>
    <t>=IFERROR(NF($E29,"ITEMNAME"),"-")</t>
  </si>
  <si>
    <t>=IFERROR(NF($E29,"MEMO"),"-")</t>
  </si>
  <si>
    <t>=IFERROR(NF($E29,"QUANTITY"),"-")</t>
  </si>
  <si>
    <t>=IFERROR(AD29/AB29,0)</t>
  </si>
  <si>
    <t>=IFERROR(NF($E29,"LINETOTAL"),"-")</t>
  </si>
  <si>
    <t>=IFERROR(NF($E29,"U_BPurDisc"),"-")</t>
  </si>
  <si>
    <t>=IFERROR(NF($E29,"ADDRESS2"),"-")</t>
  </si>
  <si>
    <t>=IFERROR(NF($E29,"ItemCode"),"-")</t>
  </si>
  <si>
    <t>=IFERROR(NF($E29,"ItemName"),"-")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</si>
  <si>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</si>
  <si>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</si>
  <si>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</si>
  <si>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</si>
  <si>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</si>
  <si>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</si>
  <si>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</si>
  <si>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</si>
  <si>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</si>
  <si>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</si>
  <si>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</si>
  <si>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</si>
  <si>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</si>
  <si>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</si>
  <si>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=IFERROR(NF($E30,"U_PONO"),"-")</t>
  </si>
  <si>
    <t>=IFERROR(NF($E30,"U_PODate"),"-")</t>
  </si>
  <si>
    <t>=IFERROR(NF($E30,"DOCdate"),"-")</t>
  </si>
  <si>
    <t>=SUM(N30-V30)</t>
  </si>
  <si>
    <t>=IFERROR(NF($E30,"ITEMCODE"),"-")</t>
  </si>
  <si>
    <t>=IFERROR(NF($E30,"ITEMNAME"),"-")</t>
  </si>
  <si>
    <t>=IFERROR(NF($E30,"MEMO"),"-")</t>
  </si>
  <si>
    <t>=IFERROR(NF($E30,"QUANTITY"),"-")</t>
  </si>
  <si>
    <t>=IFERROR(AD30/AB30,0)</t>
  </si>
  <si>
    <t>=IFERROR(NF($E30,"LINETOTAL"),"-")</t>
  </si>
  <si>
    <t>=IFERROR(NF($E30,"U_BPurDisc"),"-")</t>
  </si>
  <si>
    <t>=IFERROR(NF($E30,"ADDRESS2"),"-")</t>
  </si>
  <si>
    <t>=IFERROR(NF($E30,"ItemCode"),"-")</t>
  </si>
  <si>
    <t>=IFERROR(NF($E30,"ItemName"),"-")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</si>
  <si>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</si>
  <si>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</si>
  <si>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</si>
  <si>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</si>
  <si>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</si>
  <si>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</si>
  <si>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</si>
  <si>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</si>
  <si>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</si>
  <si>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</si>
  <si>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</si>
  <si>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</si>
  <si>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</si>
  <si>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</si>
  <si>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=IFERROR(NF($E31,"U_PONO"),"-")</t>
  </si>
  <si>
    <t>=IFERROR(NF($E31,"U_PODate"),"-")</t>
  </si>
  <si>
    <t>=IFERROR(NF($E31,"DOCdate"),"-")</t>
  </si>
  <si>
    <t>=SUM(N31-V31)</t>
  </si>
  <si>
    <t>=IFERROR(NF($E31,"ITEMCODE"),"-")</t>
  </si>
  <si>
    <t>=IFERROR(NF($E31,"ITEMNAME"),"-")</t>
  </si>
  <si>
    <t>=IFERROR(NF($E31,"MEMO"),"-")</t>
  </si>
  <si>
    <t>=IFERROR(NF($E31,"QUANTITY"),"-")</t>
  </si>
  <si>
    <t>=IFERROR(AD31/AB31,0)</t>
  </si>
  <si>
    <t>=IFERROR(NF($E31,"LINETOTAL"),"-")</t>
  </si>
  <si>
    <t>=IFERROR(NF($E31,"U_BPurDisc"),"-")</t>
  </si>
  <si>
    <t>=IFERROR(NF($E31,"ADDRESS2"),"-")</t>
  </si>
  <si>
    <t>=IFERROR(NF($E31,"ItemCode"),"-")</t>
  </si>
  <si>
    <t>=IFERROR(NF($E31,"ItemName"),"-")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</si>
  <si>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</si>
  <si>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</si>
  <si>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</si>
  <si>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</si>
  <si>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=IF(K32="","Hide","Show")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</si>
  <si>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</si>
  <si>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</si>
  <si>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</si>
  <si>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</si>
  <si>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</si>
  <si>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</si>
  <si>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</si>
  <si>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</si>
  <si>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</si>
  <si>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=IFERROR(NF($E32,"U_PONO"),"-")</t>
  </si>
  <si>
    <t>=IFERROR(NF($E32,"U_PODate"),"-")</t>
  </si>
  <si>
    <t>=IFERROR(NF($E32,"DOCdate"),"-")</t>
  </si>
  <si>
    <t>=SUM(N32-V32)</t>
  </si>
  <si>
    <t>=IFERROR(NF($E32,"ITEMCODE"),"-")</t>
  </si>
  <si>
    <t>=IFERROR(NF($E32,"ITEMNAME"),"-")</t>
  </si>
  <si>
    <t>=IFERROR(NF($E32,"MEMO"),"-")</t>
  </si>
  <si>
    <t>=IFERROR(NF($E32,"QUANTITY"),"-")</t>
  </si>
  <si>
    <t>=IFERROR(AD32/AB32,0)</t>
  </si>
  <si>
    <t>=IFERROR(NF($E32,"LINETOTAL"),"-")</t>
  </si>
  <si>
    <t>=IFERROR(NF($E32,"U_BPurDisc"),"-")</t>
  </si>
  <si>
    <t>=IFERROR(NF($E32,"ADDRESS2"),"-")</t>
  </si>
  <si>
    <t>=IFERROR(NF($E32,"ItemCode"),"-")</t>
  </si>
  <si>
    <t>=IFERROR(NF($E32,"ItemName"),"-")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</si>
  <si>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</si>
  <si>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</si>
  <si>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</si>
  <si>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</si>
  <si>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=IF(K33="","Hide","Show")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</si>
  <si>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</si>
  <si>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</si>
  <si>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</si>
  <si>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</si>
  <si>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</si>
  <si>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</si>
  <si>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</si>
  <si>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</si>
  <si>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=IFERROR(NF($E33,"U_CUSTREF"),"-")</t>
  </si>
  <si>
    <t>=IFERROR(NF($E33,"U_PONO"),"-")</t>
  </si>
  <si>
    <t>=IFERROR(NF($E33,"U_PODate"),"-")</t>
  </si>
  <si>
    <t>=IFERROR(NF($E33,"DOCdate"),"-")</t>
  </si>
  <si>
    <t>=SUM(N33-V33)</t>
  </si>
  <si>
    <t>=IFERROR(NF($E33,"ITEMCODE"),"-")</t>
  </si>
  <si>
    <t>=IFERROR(NF($E33,"ITEMNAME"),"-")</t>
  </si>
  <si>
    <t>=IFERROR(NF($E33,"MEMO"),"-")</t>
  </si>
  <si>
    <t>=IFERROR(NF($E33,"QUANTITY"),"-")</t>
  </si>
  <si>
    <t>=IFERROR(AD33/AB33,0)</t>
  </si>
  <si>
    <t>=IFERROR(NF($E33,"LINETOTAL"),"-")</t>
  </si>
  <si>
    <t>=IFERROR(NF($E33,"U_BPurDisc"),"-")</t>
  </si>
  <si>
    <t>=IFERROR(NF($E33,"ADDRESS2"),"-")</t>
  </si>
  <si>
    <t>=IFERROR(NF($E33,"ItemCode"),"-")</t>
  </si>
  <si>
    <t>=IFERROR(NF($E33,"ItemName"),"-")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</si>
  <si>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</si>
  <si>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</si>
  <si>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</si>
  <si>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</si>
  <si>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=IF(K34="","Hide","Show")</t>
  </si>
  <si>
    <t>=MONTH(N34)</t>
  </si>
  <si>
    <t>=YEAR(N34)</t>
  </si>
  <si>
    <t>=IFERROR(NF($E34,"DOCNUM"),"-")</t>
  </si>
  <si>
    <t>=IFERROR(NF($E34,"DOCDATE"),"-")</t>
  </si>
  <si>
    <t>=IFERROR(NF($E34,"U_MSENR"),"-")</t>
  </si>
  <si>
    <t>=IFERROR(NF($E34,"U_MSPCN"),"-")</t>
  </si>
  <si>
    <t>=IFERROR(NF($E34,"CARDCODE"),"-")</t>
  </si>
  <si>
    <t>=IFERROR(NF($E34,"CARDNAME"),"-")</t>
  </si>
  <si>
    <t>=IFERROR(NF($E34,"U_CUSTREF"),"-")</t>
  </si>
  <si>
    <t>=IFERROR(NF($E34,"U_PONO"),"-")</t>
  </si>
  <si>
    <t>=IFERROR(NF($E34,"U_PODate"),"-")</t>
  </si>
  <si>
    <t>=IFERROR(NF($E34,"DOCdate"),"-")</t>
  </si>
  <si>
    <t>=SUM(N34-V34)</t>
  </si>
  <si>
    <t>=IFERROR(NF($E34,"ITEMCODE"),"-")</t>
  </si>
  <si>
    <t>=IFERROR(NF($E34,"ITEMNAME"),"-")</t>
  </si>
  <si>
    <t>=IFERROR(NF($E34,"MEMO"),"-")</t>
  </si>
  <si>
    <t>=IFERROR(NF($E34,"QUANTITY"),"-")</t>
  </si>
  <si>
    <t>=IFERROR(AD34/AB34,0)</t>
  </si>
  <si>
    <t>=IFERROR(NF($E34,"LINETOTAL"),"-")</t>
  </si>
  <si>
    <t>=IFERROR(NF($E34,"U_BPurDisc"),"-")</t>
  </si>
  <si>
    <t>=IFERROR(NF($E34,"ADDRESS2"),"-")</t>
  </si>
  <si>
    <t>=IFERROR(NF($E34,"ItemCode"),"-")</t>
  </si>
  <si>
    <t>=IFERROR(NF($E34,"ItemName"),"-")</t>
  </si>
  <si>
    <t>=IFERROR(NF($E34,"U_SWSub"),"-")</t>
  </si>
  <si>
    <t>=IFERROR(NF($E34,"U_LicComDt"),"-")</t>
  </si>
  <si>
    <t>=IFERROR(NF($E34,"U_LicEndDt"),"-")</t>
  </si>
  <si>
    <t>=IFERROR(NF($E34,"Comments"),"-")</t>
  </si>
  <si>
    <t>=IF(K35="","Hide","Show")</t>
  </si>
  <si>
    <t>=MONTH(N35)</t>
  </si>
  <si>
    <t>=YEAR(N35)</t>
  </si>
  <si>
    <t>=IFERROR(NF($E35,"DOCNUM"),"-")</t>
  </si>
  <si>
    <t>=IFERROR(NF($E35,"DOCDATE"),"-")</t>
  </si>
  <si>
    <t>=IFERROR(NF($E35,"U_MSENR"),"-")</t>
  </si>
  <si>
    <t>=IFERROR(NF($E35,"U_MSPCN"),"-")</t>
  </si>
  <si>
    <t>=IFERROR(NF($E35,"CARDCODE"),"-")</t>
  </si>
  <si>
    <t>=IFERROR(NF($E35,"CARDNAME"),"-")</t>
  </si>
  <si>
    <t>=IFERROR(NF($E35,"U_CUSTREF"),"-")</t>
  </si>
  <si>
    <t>=IFERROR(NF($E35,"U_PONO"),"-")</t>
  </si>
  <si>
    <t>=IFERROR(NF($E35,"U_PODate"),"-")</t>
  </si>
  <si>
    <t>=IFERROR(NF($E35,"DOCdate"),"-")</t>
  </si>
  <si>
    <t>=SUM(N35-V35)</t>
  </si>
  <si>
    <t>=IFERROR(NF($E35,"ITEMCODE"),"-")</t>
  </si>
  <si>
    <t>=IFERROR(NF($E35,"ITEMNAME"),"-")</t>
  </si>
  <si>
    <t>=IFERROR(NF($E35,"MEMO"),"-")</t>
  </si>
  <si>
    <t>=IFERROR(NF($E35,"QUANTITY"),"-")</t>
  </si>
  <si>
    <t>=IFERROR(AD35/AB35,0)</t>
  </si>
  <si>
    <t>=IFERROR(NF($E35,"LINETOTAL"),"-")</t>
  </si>
  <si>
    <t>=IFERROR(NF($E35,"U_BPurDisc"),"-")</t>
  </si>
  <si>
    <t>=IFERROR(NF($E35,"ADDRESS2"),"-")</t>
  </si>
  <si>
    <t>=IFERROR(NF($E35,"ItemCode"),"-")</t>
  </si>
  <si>
    <t>=IFERROR(NF($E35,"ItemName"),"-")</t>
  </si>
  <si>
    <t>=IFERROR(NF($E35,"U_SWSub"),"-")</t>
  </si>
  <si>
    <t>=IFERROR(NF($E35,"U_LicComDt"),"-")</t>
  </si>
  <si>
    <t>=IFERROR(NF($E35,"U_LicEndDt"),"-")</t>
  </si>
  <si>
    <t>=IFERROR(NF($E35,"Comments"),"-")</t>
  </si>
  <si>
    <t>=IF(K36="","Hide","Show")</t>
  </si>
  <si>
    <t>=IFERROR(NF($E36,"DOCNUM"),"-")</t>
  </si>
  <si>
    <t>=IFERROR(NF($E36,"DOCDATE"),"-")</t>
  </si>
  <si>
    <t>=IFERROR(NF($E36,"U_MSENR"),"-")</t>
  </si>
  <si>
    <t>=IFERROR(NF($E36,"CARDCODE"),"-")</t>
  </si>
  <si>
    <t>=IFERROR(NF($E36,"CARDNAME"),"-")</t>
  </si>
  <si>
    <t>=IFERROR(NF($E36,"ITEMCODE"),"-")</t>
  </si>
  <si>
    <t>=IFERROR(NF($E36,"U_CUSTREF"),"-")</t>
  </si>
  <si>
    <t>=IFERROR(NF($E36,"ITEMNAME"),"-")</t>
  </si>
  <si>
    <t>=IFERROR(NF($E36,"MEMO"),"-")</t>
  </si>
  <si>
    <t>=IFERROR(NF($E36,"QUANTITY"),"-")</t>
  </si>
  <si>
    <t>=IFERROR(NF($E36,"ADDRESS2"),"-")</t>
  </si>
  <si>
    <t>=IFERROR(NF($E36,"U_PONO"),"-")</t>
  </si>
  <si>
    <t>=IFERROR(NF($E36,"LINETOTAL"),"-")</t>
  </si>
  <si>
    <t>=IF(K37="","Hide","Show")</t>
  </si>
  <si>
    <t>=IFERROR(NF($E37,"DOCNUM"),"-")</t>
  </si>
  <si>
    <t>=IFERROR(NF($E37,"DOCDATE"),"-")</t>
  </si>
  <si>
    <t>=IFERROR(NF($E37,"U_MSENR"),"-")</t>
  </si>
  <si>
    <t>=IFERROR(NF($E37,"CARDCODE"),"-")</t>
  </si>
  <si>
    <t>=IFERROR(NF($E37,"CARDNAME"),"-")</t>
  </si>
  <si>
    <t>=IFERROR(NF($E37,"ITEMCODE"),"-")</t>
  </si>
  <si>
    <t>=IFERROR(NF($E37,"U_CUSTREF"),"-")</t>
  </si>
  <si>
    <t>=IFERROR(NF($E37,"ITEMNAME"),"-")</t>
  </si>
  <si>
    <t>=IFERROR(NF($E37,"MEMO"),"-")</t>
  </si>
  <si>
    <t>=IFERROR(NF($E37,"QUANTITY"),"-")</t>
  </si>
  <si>
    <t>=IFERROR(NF($E37,"ADDRESS2"),"-")</t>
  </si>
  <si>
    <t>=IFERROR(NF($E37,"U_PONO"),"-")</t>
  </si>
  <si>
    <t>=IFERROR(NF($E37,"LINETOTAL"),"-")</t>
  </si>
  <si>
    <t>="01/03/2024"</t>
  </si>
  <si>
    <t>="31/03/2024"</t>
  </si>
  <si>
    <t>="""UICACS"","""",""SQL="",""2=DOCNUM"",""33034444"",""14=CUSTREF"",""6724000046"",""14=U_CUSTREF"",""6724000046"",""15=DOCDATE"",""5/3/2024"",""15=TAXDATE"",""5/3/2024"",""14=CARDCODE"",""CI1256-SGD"",""14=CARDNAME"",""SINGAPORE HEALTH SERVICES PTE LTD"",""14=ITEMCODE"",""MS228-04529GLP"",""14="&amp;"ITEMNAME"",""MS SQLSVRSTD SNGL SA MVL"",""10=QUANTITY"",""1.000000"",""14=U_PONO"",""948678"",""15=U_PODATE"",""20/2/2024"",""10=U_TLINTCOS"",""0.000000"",""2=SLPCODE"",""132"",""14=SLPNAME"",""E0001-CS"",""14=MEMO"",""WENDY KUM CHIOU SZE"",""14=CONTACTNAME"",""FINANCE DEPARTMENT"",""10=LIN"&amp;"ETOTAL"",""570.610000"",""14=U_ENR"","""",""14=U_MSENR"",""S7138270"",""14=U_MSPCN"",""A8AA53F5"",""14=ADDRESS2"",""TERESA WU RONG JANG_x000D_SYNAPXE PTE LTD 6 SERANGOON NORTH AVE 5 #01-01/02 SINGAPORE 554910_x000D_TERESA WU RONG JANG_x000D_TEL: 93690736_x000D_FAX: _x000D_EMAIL: teresa.wu@synapxe.sg"""</t>
  </si>
  <si>
    <t>="""UICACS"","""",""SQL="",""2=DOCNUM"",""33034497"",""14=CUSTREF"",""6724000239"",""14=U_CUSTREF"",""6724000239"",""15=DOCDATE"",""11/3/2024"",""15=TAXDATE"",""11/3/2024"",""14=CARDCODE"",""CI1256-SGD"",""14=CARDNAME"",""SINGAPORE HEALTH SERVICES PTE LTD"",""14=ITEMCODE"",""MS076-05948GLP"",""1"&amp;"4=ITEMNAME"",""MS PROJECT STD 2021 SNGL"",""10=QUANTITY"",""1.000000"",""14=U_PONO"",""949074"",""15=U_PODATE"",""8/3/2024"",""10=U_TLINTCOS"",""0.000000"",""2=SLPCODE"",""132"",""14=SLPNAME"",""E0001-CS"",""14=MEMO"",""WENDY KUM CHIOU SZE"",""14=CONTACTNAME"",""FINANCE DEPARTMENT"",""10=LI"&amp;"NETOTAL"",""610.380000"",""14=U_ENR"","""",""14=U_MSENR"",""S7138270"",""14=U_MSPCN"",""A8AA53F5"",""14=ADDRESS2"",""TEH WAI CHING_x000D_SINGAPORE HEALTH SERVICES PTE LTD 167 JALAN BUKIT MERAH #22-11, TOWER 5 SINGAPORE 150167_x000D_TEH WAI CHING_x000D_TEL: 63773748_x000D_FAX: _x000D_EMAIL: teh.wai.chin"&amp;"g@singhealth.com.sg"""</t>
  </si>
  <si>
    <t>="""UICACS"","""",""SQL="",""2=DOCNUM"",""33034499"",""14=CUSTREF"",""6724000235"",""14=U_CUSTREF"",""6724000235"",""15=DOCDATE"",""11/3/2024"",""15=TAXDATE"",""11/3/2024"",""14=CARDCODE"",""CI1256-SGD"",""14=CARDNAME"",""SINGAPORE HEALTH SERVICES PTE LTD"",""14=ITEMCODE"",""MS059-09277GLP"",""1"&amp;"4=ITEMNAME"",""MS WORD 2021 SNGL MVL LTSC"",""10=QUANTITY"",""9.000000"",""14=U_PONO"",""949061"",""15=U_PODATE"",""8/3/2024"",""10=U_TLINTCOS"",""0.000000"",""2=SLPCODE"",""132"",""14=SLPNAME"",""E0001-CS"",""14=MEMO"",""WENDY KUM CHIOU SZE"",""14=CONTACTNAME"",""FINANCE DEPARTMENT"",""10="&amp;"LINETOTAL"",""1431.900000"",""14=U_ENR"",""usd 113.4@"",""14=U_MSENR"",""S7138270"",""14=U_MSPCN"",""A8AA53F5"",""14=ADDRESS2"",""SU HAING HTUN_x000D_SYNAPXE PTE LTD 6 SERANGOON NORTH AVE 5 #01-01/02 SINGAPORE 554910_x000D_SU HAING HTUN_x000D_TEL: 83838046_x000D_FAX: _x000D_EMAIL: hlaing.htun.su@synapx"&amp;"e.sg"""</t>
  </si>
  <si>
    <t>="""UICACS"","""",""SQL="",""2=DOCNUM"",""33034546"",""14=CUSTREF"",""4203177921"",""14=U_CUSTREF"",""4203177921"",""15=DOCDATE"",""14/3/2024"",""15=TAXDATE"",""14/3/2024"",""14=CARDCODE"",""CI1261-SGD"",""14=CARDNAME"",""CHANGI GENERAL HOSPITAL PTE LTD"",""14=ITEMCODE"",""MS021-10695GLP"",""14="&amp;"ITEMNAME"",""MS OFFICE STD 2021 SNGL LTSC"",""10=QUANTITY"",""4.000000"",""14=U_PONO"",""949142"",""15=U_PODATE"",""13/3/2024"",""10=U_TLINTCOS"",""0.000000"",""2=SLPCODE"",""132"",""14=SLPNAME"",""E0001-CS"",""14=MEMO"",""WENDY KUM CHIOU SZE"",""14=CONTACTNAME"",""E-INVOICE"",""10=LINETOTA"&amp;"L"",""1623.080000"",""14=U_ENR"","""",""14=U_MSENR"",""S7138270"",""14=U_MSPCN"",""83288253"",""14=ADDRESS2"",""SARAH TRICIA POO_x000D_CHANGI GENERAL HOSPITAL PTE LTD 2 SIMEI STREET 3  SINGAPORE 529889_x000D_SARAH TRICIA POO_x000D_TEL: 81337582_x000D_FAX: _x000D_EMAIL: tricia.poo@synapxe.sg"""</t>
  </si>
  <si>
    <t>="""UICACS"","""",""SQL="",""2=DOCNUM"",""33034565"",""14=CUSTREF"",""2824400586"",""14=U_CUSTREF"",""2824400586"",""15=DOCDATE"",""15/3/2024"",""15=TAXDATE"",""15/3/2024"",""14=CARDCODE"",""CS0507-SGD"",""14=CARDNAME"",""SENGKANG GENERAL HOSPITAL PTE. LTD."",""14=ITEMCODE"",""MSD86-05988GLP"","&amp;"""14=ITEMNAME"",""MS VISIO STD 2021 SNGL LTSC"",""10=QUANTITY"",""3.000000"",""14=U_PONO"",""949208"",""15=U_PODATE"",""15/3/2024"",""10=U_TLINTCOS"",""0.000000"",""2=SLPCODE"",""132"",""14=SLPNAME"",""E0001-CS"",""14=MEMO"",""WENDY KUM CHIOU SZE"",""14=CONTACTNAME"",""FINANCE DEPARTMENT"","&amp;"""10=LINETOTAL"",""836.700000"",""14=U_ENR"","""",""14=U_MSENR"",""S7138270"",""14=U_MSPCN"",""BD18AB21"",""14=ADDRESS2"",""MMD_x000D_SENGKANG GENERAL HOSPITAL PTE. LTD. 110 SENGKANG EAST WAY MATERIAL MANAGEMENT DEPT 1 SINGAPORE 544886_x000D_SHIRLEY SIOW MING LEE_x000D_TEL: _x000D_FAX: _x000D_EMAIL: SHI"&amp;"RLEY.SIOW.M.L@SKH.COM.SG"""</t>
  </si>
  <si>
    <t>="""UICACS"","""",""SQL="",""2=DOCNUM"",""33034674"",""14=CUSTREF"",""6724000315"",""14=U_CUSTREF"",""6724000315"",""15=DOCDATE"",""27/3/2024"",""15=TAXDATE"",""27/3/2024"",""14=CARDCODE"",""CI1256-SGD"",""14=CARDNAME"",""SINGAPORE HEALTH SERVICES PTE LTD"",""14=ITEMCODE"",""MSFQC-10572"",""14=I"&amp;"TEMNAME"",""MS WIN PRO 11 64-BIT ALL LNG PK LIC ONLINE DWNLD NR"",""10=QUANTITY"",""2.000000"",""14=U_PONO"",""949426"",""15=U_PODATE"",""26/3/2024"",""10=U_TLINTCOS"",""0.000000"",""2=SLPCODE"",""132"",""14=SLPNAME"",""E0001-CS"",""14=MEMO"",""WENDY KUM CHIOU SZE"",""14=CONTACTNAME"",""F"&amp;"INANCE DEPARTMENT"",""10=LINETOTAL"",""600.000000"",""14=U_ENR"","""",""14=U_MSENR"",""S7138270"",""14=U_MSPCN"",""A8AA53F5"",""14=ADDRESS2"",""AARON KOH SING SIONG_x000D_SINGAPORE HEALTH SERVICES PTE LTD MEDICAL CENTRE, LEVEL 10 SOC OPERATIONS SINGAPORE_x000D_AARON KOH SING SIONG_x000D_TEL: "&amp;"67048459_x000D_FAX: _x000D_EMAIL: aaron.koh.s.s@singhealth.com.sg"""</t>
  </si>
  <si>
    <t>="""UICACS"","""",""SQL="",""2=DOCNUM"",""33034674"",""14=CUSTREF"",""6724000315"",""14=U_CUSTREF"",""6724000315"",""15=DOCDATE"",""27/3/2024"",""15=TAXDATE"",""27/3/2024"",""14=CARDCODE"",""CI1256-SGD"",""14=CARDNAME"",""SINGAPORE HEALTH SERVICES PTE LTD"",""14=ITEMCODE"",""MS021-10695GLP"",""1"&amp;"4=ITEMNAME"",""MS OFFICE STD 2021 SNGL LTSC"",""10=QUANTITY"",""2.000000"",""14=U_PONO"",""949426"",""15=U_PODATE"",""26/3/2024"",""10=U_TLINTCOS"",""0.000000"",""2=SLPCODE"",""132"",""14=SLPNAME"",""E0001-CS"",""14=MEMO"",""WENDY KUM CHIOU SZE"",""14=CONTACTNAME"",""FINANCE DEPARTMENT"","""&amp;"10=LINETOTAL"",""817.200000"",""14=U_ENR"","""",""14=U_MSENR"",""S7138270"",""14=U_MSPCN"",""A8AA53F5"",""14=ADDRESS2"",""AARON KOH SING SIONG_x000D_SINGAPORE HEALTH SERVICES PTE LTD MEDICAL CENTRE, LEVEL 10 SOC OPERATIONS SINGAPORE_x000D_AARON KOH SING SIONG_x000D_TEL: 67048459_x000D_FAX: _x000D_EMAIL"&amp;": aaron.koh.s.s@singhealth.com.sg"""</t>
  </si>
  <si>
    <t>="""UICACS"","""",""SQL="",""2=DOCNUM"",""33034720"",""14=CUSTREF"",""6724000324"",""14=U_CUSTREF"",""6724000324"",""15=DOCDATE"",""28/3/2024"",""15=TAXDATE"",""28/3/2024"",""14=CARDCODE"",""CI1256-SGD"",""14=CARDNAME"",""SINGAPORE HEALTH SERVICES PTE LTD"",""14=ITEMCODE"",""MS9EA-00268GLP"",""1"&amp;"4=ITEMNAME"",""MS WINSVRDCCORE SNGL SA MVL 2LIC CORELIC"",""10=QUANTITY"",""95.000000"",""14=U_PONO"",""949449"",""15=U_PODATE"",""27/3/2024"",""10=U_TLINTCOS"",""0.000000"",""2=SLPCODE"",""132"",""14=SLPNAME"",""E0001-CS"",""14=MEMO"",""WENDY KUM CHIOU SZE"",""14=CONTACTNAME"",""FINANCE "&amp;"DEPARTMENT"",""10=LINETOTAL"",""49265.100000"",""14=U_ENR"","""",""14=U_MSENR"",""S7138270"",""14=U_MSPCN"",""8E125DFC"",""14=ADDRESS2"",""THEIN TUN OO_x000D_SINGAPORE HEALTH SERVICES PTE LTD 168 JALAN BUKIT MERAH SURBANA ONE #16-01 SINGAPORE 150168_x000D_THEIN TUN OO_x000D_TEL: 69365179_x000D_FAX:"&amp;" _x000D_EMAIL: thein.oo@synapxe.sg"""</t>
  </si>
  <si>
    <t>="""UICACS"","""",""SQL="",""2=DOCNUM"",""33034739"",""14=CUSTREF"",""9410260266"",""14=U_CUSTREF"",""9410260266"",""15=DOCDATE"",""28/3/2024"",""15=TAXDATE"",""28/3/2024"",""14=CARDCODE"",""CI1077-SGD"",""14=CARDNAME"",""KK WOMEN'S AND CHILDREN'S HOSPITAL"",""14=ITEMCODE"",""MS9EA-00268GLP"","""&amp;"14=ITEMNAME"",""MS WINSVRDCCORE SNGL SA MVL 2LIC CORELIC"",""10=QUANTITY"",""72.000000"",""14=U_PONO"",""949489"",""15=U_PODATE"",""28/3/2024"",""10=U_TLINTCOS"",""0.000000"",""2=SLPCODE"",""132"",""14=SLPNAME"",""E0001-CS"",""14=MEMO"",""WENDY KUM CHIOU SZE"",""14=CONTACTNAME"",""FINANCE"&amp;" DEPARTMENT"",""10=LINETOTAL"",""35564.400000"",""14=U_ENR"","""",""14=U_MSENR"",""S7138270"",""14=U_MSPCN"",""B1EFBA40"",""14=ADDRESS2"",""LEE JIA HAO_x000D_KK WOMEN'S AND CHILDREN'S HOSPITAL PTE LTD 100 BUKIT TIMAH ROAD  SINGAPORE 229899_x000D_LEE JIA HAO_x000D_TEL: 83218658_x000D_FAX: _x000D_EMAIL: le"&amp;"e.jia.hao1@synapxe.sg"""</t>
  </si>
  <si>
    <t>="""UICACS"","""",""SQL="",""2=DOCNUM"",""33034755"",""14=CUSTREF"",""67240000326"",""14=U_CUSTREF"",""67240000326"",""15=DOCDATE"",""28/3/2024"",""15=TAXDATE"",""28/3/2024"",""14=CARDCODE"",""CI1256-SGD"",""14=CARDNAME"",""SINGAPORE HEALTH SERVICES PTE LTD"",""14=ITEMCODE"",""MS9EM-00832GLP"","&amp;"""14=ITEMNAME"",""MS WIN SVR STD CORE 2022 SNGL 2  LIC CORE LIC"",""10=QUANTITY"",""20.000000"",""14=U_PONO"",""949468/A/B/C"",""15=U_PODATE"",""28/3/2024"",""10=U_TLINTCOS"",""0.000000"",""2=SLPCODE"",""132"",""14=SLPNAME"",""E0001-CS"",""14=MEMO"",""WENDY KUM CHIOU SZE"",""14=CONTACTNA"&amp;"ME"",""FINANCE DEPARTMENT"",""10=LINETOTAL"",""2440.400000"",""14=U_ENR"","""",""14=U_MSENR"",""S7138270"",""14=U_MSPCN"",""4 X PCN"",""14=ADDRESS2"",""LEE JIA HAO_x000D_SINGAPORE HEALTH SERVICES PTE LTD 168 JALAN BUKIT MERAH, SURBANA ONE #16-01 SINGAPORE 150168_x000D_LEE JIA HAO_x000D_TEL: 832"&amp;"18658_x000D_FAX: _x000D_EMAIL: lee.jia.hao1@synapxe.sg"""</t>
  </si>
  <si>
    <t>=MONTH(N36)</t>
  </si>
  <si>
    <t>=YEAR(N36)</t>
  </si>
  <si>
    <t>=IFERROR(NF($E36,"U_MSPCN"),"-")</t>
  </si>
  <si>
    <t>=IFERROR(NF($E36,"U_PODate"),"-")</t>
  </si>
  <si>
    <t>=IFERROR(NF($E36,"DOCdate"),"-")</t>
  </si>
  <si>
    <t>=SUM(N36-V36)</t>
  </si>
  <si>
    <t>=IFERROR(AD36/AB36,0)</t>
  </si>
  <si>
    <t>=IFERROR(NF($E36,"U_BPurDisc"),"-")</t>
  </si>
  <si>
    <t>=IFERROR(NF($E36,"ItemCode"),"-")</t>
  </si>
  <si>
    <t>=IFERROR(NF($E36,"ItemName"),"-")</t>
  </si>
  <si>
    <t>=IFERROR(NF($E36,"U_SWSub"),"-")</t>
  </si>
  <si>
    <t>=IFERROR(NF($E36,"U_LicComDt"),"-")</t>
  </si>
  <si>
    <t>=IFERROR(NF($E36,"U_LicEndDt"),"-")</t>
  </si>
  <si>
    <t>=IFERROR(NF($E36,"Comments"),"-")</t>
  </si>
  <si>
    <t>="""UICACS"","""",""SQL="",""2=DOCNUM"",""33034755"",""14=CUSTREF"",""67240000326"",""14=U_CUSTREF"",""67240000326"",""15=DOCDATE"",""28/3/2024"",""15=TAXDATE"",""28/3/2024"",""14=CARDCODE"",""CI1256-SGD"",""14=CARDNAME"",""SINGAPORE HEALTH SERVICES PTE LTD"",""14=ITEMCODE"",""MS9EM-00832GLP"","&amp;"""14=ITEMNAME"",""MS WIN SVR STD CORE 2022 SNGL 2  LIC CORE LIC"",""10=QUANTITY"",""24.000000"",""14=U_PONO"",""949468/A/B/C"",""15=U_PODATE"",""28/3/2024"",""10=U_TLINTCOS"",""0.000000"",""2=SLPCODE"",""132"",""14=SLPNAME"",""E0001-CS"",""14=MEMO"",""WENDY KUM CHIOU SZE"",""14=CONTACTNA"&amp;"ME"",""FINANCE DEPARTMENT"",""10=LINETOTAL"",""2928.480000"",""14=U_ENR"","""",""14=U_MSENR"",""S7138270"",""14=U_MSPCN"",""4 X PCN"",""14=ADDRESS2"",""LEE JIA HAO_x000D_SINGAPORE HEALTH SERVICES PTE LTD 168 JALAN BUKIT MERAH, SURBANA ONE #16-01 SINGAPORE 150168_x000D_LEE JIA HAO_x000D_TEL: 832"&amp;"18658_x000D_FAX: _x000D_EMAIL: lee.jia.hao1@synapxe.sg"""</t>
  </si>
  <si>
    <t>=MONTH(N37)</t>
  </si>
  <si>
    <t>=YEAR(N37)</t>
  </si>
  <si>
    <t>=IFERROR(NF($E37,"U_MSPCN"),"-")</t>
  </si>
  <si>
    <t>=IFERROR(NF($E37,"U_PODate"),"-")</t>
  </si>
  <si>
    <t>=IFERROR(NF($E37,"DOCdate"),"-")</t>
  </si>
  <si>
    <t>=SUM(N37-V37)</t>
  </si>
  <si>
    <t>=IFERROR(AD37/AB37,0)</t>
  </si>
  <si>
    <t>=IFERROR(NF($E37,"U_BPurDisc"),"-")</t>
  </si>
  <si>
    <t>=IFERROR(NF($E37,"ItemCode"),"-")</t>
  </si>
  <si>
    <t>=IFERROR(NF($E37,"ItemName"),"-")</t>
  </si>
  <si>
    <t>=IFERROR(NF($E37,"U_SWSub"),"-")</t>
  </si>
  <si>
    <t>=IFERROR(NF($E37,"U_LicComDt"),"-")</t>
  </si>
  <si>
    <t>=IFERROR(NF($E37,"U_LicEndDt"),"-")</t>
  </si>
  <si>
    <t>=IFERROR(NF($E37,"Comments"),"-")</t>
  </si>
  <si>
    <t>=IF(K38="","Hide","Show")</t>
  </si>
  <si>
    <t>=IFERROR(NF($E38,"DOCNUM"),"-")</t>
  </si>
  <si>
    <t>=IFERROR(NF($E38,"DOCDATE"),"-")</t>
  </si>
  <si>
    <t>=IFERROR(NF($E38,"U_MSENR"),"-")</t>
  </si>
  <si>
    <t>=IFERROR(NF($E38,"CARDCODE"),"-")</t>
  </si>
  <si>
    <t>=IFERROR(NF($E38,"CARDNAME"),"-")</t>
  </si>
  <si>
    <t>=IFERROR(NF($E38,"ITEMCODE"),"-")</t>
  </si>
  <si>
    <t>=IFERROR(NF($E38,"U_CUSTREF"),"-")</t>
  </si>
  <si>
    <t>=IFERROR(NF($E38,"ITEMNAME"),"-")</t>
  </si>
  <si>
    <t>=IFERROR(NF($E38,"MEMO"),"-")</t>
  </si>
  <si>
    <t>=IFERROR(NF($E38,"QUANTITY"),"-")</t>
  </si>
  <si>
    <t>=IFERROR(NF($E38,"CONTACTNAME"),"-")</t>
  </si>
  <si>
    <t>=IFERROR(NF($E38,"ADDRESS2"),"-")</t>
  </si>
  <si>
    <t>=IFERROR(NF($E38,"U_PODATE"),"-")</t>
  </si>
  <si>
    <t>=IFERROR(NF($E38,"U_PONO"),"-")</t>
  </si>
  <si>
    <t>=IFERROR(AC38/W38,0)</t>
  </si>
  <si>
    <t>=IFERROR(NF($E38,"LINETOTAL"),"-")</t>
  </si>
  <si>
    <t>=IF(K39="","Hide","Show")</t>
  </si>
  <si>
    <t>=IFERROR(NF($E39,"DOCNUM"),"-")</t>
  </si>
  <si>
    <t>=IFERROR(NF($E39,"DOCDATE"),"-")</t>
  </si>
  <si>
    <t>=IFERROR(NF($E39,"U_MSENR"),"-")</t>
  </si>
  <si>
    <t>=IFERROR(NF($E39,"CARDCODE"),"-")</t>
  </si>
  <si>
    <t>=IFERROR(NF($E39,"CARDNAME"),"-")</t>
  </si>
  <si>
    <t>=IFERROR(NF($E39,"ITEMCODE"),"-")</t>
  </si>
  <si>
    <t>=IFERROR(NF($E39,"U_CUSTREF"),"-")</t>
  </si>
  <si>
    <t>=IFERROR(NF($E39,"ITEMNAME"),"-")</t>
  </si>
  <si>
    <t>=IFERROR(NF($E39,"MEMO"),"-")</t>
  </si>
  <si>
    <t>=IFERROR(NF($E39,"QUANTITY"),"-")</t>
  </si>
  <si>
    <t>=IFERROR(NF($E39,"CONTACTNAME"),"-")</t>
  </si>
  <si>
    <t>=IFERROR(NF($E39,"ADDRESS2"),"-")</t>
  </si>
  <si>
    <t>=IFERROR(NF($E39,"U_PODATE"),"-")</t>
  </si>
  <si>
    <t>=IFERROR(NF($E39,"U_PONO"),"-")</t>
  </si>
  <si>
    <t>=IFERROR(AC39/W39,0)</t>
  </si>
  <si>
    <t>=IFERROR(NF($E39,"LINETOTAL"),"-")</t>
  </si>
  <si>
    <t>=SUBTOTAL(9,AB24:AB40)</t>
  </si>
  <si>
    <t>=SUBTOTAL(9,AC24:AC40)</t>
  </si>
  <si>
    <t>31.10.2026</t>
  </si>
  <si>
    <t>01.04.2024</t>
  </si>
  <si>
    <t>SA RENEWAL</t>
  </si>
  <si>
    <t>ORDER CAN ONLY LOAD 1 WEEK OF MAR 2024</t>
  </si>
  <si>
    <t>NA</t>
  </si>
  <si>
    <t>01.11.2023</t>
  </si>
  <si>
    <t>31.12.2026</t>
  </si>
  <si>
    <t>01.03.2024</t>
  </si>
  <si>
    <t>8E125DFC</t>
  </si>
  <si>
    <t>BD18AB21</t>
  </si>
  <si>
    <t>B1EFBA40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</si>
</sst>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"01/03/2024"</f>
        <v>01/03/2024</v>
      </c>
    </row>
    <row r="4" spans="1:5">
      <c r="A4" s="1" t="s">
        <v>0</v>
      </c>
      <c r="B4" s="4" t="s">
        <v>6</v>
      </c>
      <c r="C4" s="5" t="str">
        <f>"31/03/2024"</f>
        <v>31/03/2024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01/Mar/2024..31/Mar/2024</v>
      </c>
    </row>
    <row r="9" spans="1:5">
      <c r="A9" s="1" t="s">
        <v>9</v>
      </c>
      <c r="C9" s="3" t="str">
        <f>TEXT($C$3,"yyyyMMdd") &amp; ".." &amp; TEXT($C$4,"yyyyMMdd")</f>
        <v>20240301..20240331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5"/>
  <sheetViews>
    <sheetView tabSelected="1" topLeftCell="K19" zoomScale="92" zoomScaleNormal="92" workbookViewId="0">
      <selection activeCell="AC46" sqref="AC46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85546875" style="4" bestFit="1" customWidth="1"/>
    <col min="17" max="17" width="8.85546875" style="3" bestFit="1" customWidth="1"/>
    <col min="18" max="18" width="12" style="4" bestFit="1" customWidth="1"/>
    <col min="19" max="19" width="18.28515625" style="4" customWidth="1"/>
    <col min="20" max="20" width="14.7109375" style="4" bestFit="1" customWidth="1"/>
    <col min="21" max="21" width="14.7109375" style="4" customWidth="1"/>
    <col min="22" max="22" width="10.5703125" style="4" bestFit="1" customWidth="1"/>
    <col min="23" max="23" width="10.28515625" style="17" bestFit="1" customWidth="1"/>
    <col min="24" max="24" width="8.5703125" style="4" bestFit="1" customWidth="1"/>
    <col min="25" max="25" width="23" style="4" hidden="1" customWidth="1"/>
    <col min="26" max="26" width="10.7109375" style="4" hidden="1" customWidth="1"/>
    <col min="27" max="27" width="6.42578125" style="4" customWidth="1"/>
    <col min="28" max="28" width="10.42578125" style="28" bestFit="1" customWidth="1"/>
    <col min="29" max="29" width="9.28515625" style="4"/>
    <col min="30" max="31" width="9.28515625" style="4" hidden="1" customWidth="1"/>
    <col min="32" max="33" width="11.28515625" style="4" customWidth="1"/>
    <col min="34" max="34" width="33.5703125" style="4" customWidth="1"/>
    <col min="35" max="35" width="13.140625" style="4" customWidth="1"/>
    <col min="36" max="36" width="11.42578125" style="4" customWidth="1"/>
    <col min="37" max="37" width="9.28515625" style="4"/>
    <col min="38" max="38" width="41.28515625" style="4" customWidth="1"/>
    <col min="39" max="16384" width="9.28515625" style="4"/>
  </cols>
  <sheetData>
    <row r="1" spans="1:31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D1" s="1" t="s">
        <v>7</v>
      </c>
      <c r="AE1" s="1" t="s">
        <v>7</v>
      </c>
    </row>
    <row r="2" spans="1:31" hidden="1">
      <c r="A2" s="1" t="s">
        <v>7</v>
      </c>
      <c r="D2" s="4" t="s">
        <v>18</v>
      </c>
      <c r="E2" s="4" t="str">
        <f>Option!$C$2</f>
        <v>UICACS</v>
      </c>
    </row>
    <row r="3" spans="1:31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1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1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1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1" hidden="1">
      <c r="A7" s="1" t="s">
        <v>7</v>
      </c>
    </row>
    <row r="8" spans="1:31" hidden="1">
      <c r="A8" s="1" t="s">
        <v>7</v>
      </c>
      <c r="K8" s="9"/>
    </row>
    <row r="9" spans="1:31" hidden="1">
      <c r="A9" s="1" t="s">
        <v>7</v>
      </c>
      <c r="K9" s="9"/>
    </row>
    <row r="10" spans="1:31" hidden="1">
      <c r="A10" s="1" t="s">
        <v>7</v>
      </c>
    </row>
    <row r="11" spans="1:31" hidden="1">
      <c r="A11" s="1" t="s">
        <v>7</v>
      </c>
      <c r="C11" s="4" t="s">
        <v>26</v>
      </c>
      <c r="E11" s="4" t="str">
        <f>Option!$C$9</f>
        <v>20240301..20240331</v>
      </c>
      <c r="K11" s="9"/>
    </row>
    <row r="12" spans="1:31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1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1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1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1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38" hidden="1">
      <c r="A17" s="1" t="s">
        <v>7</v>
      </c>
    </row>
    <row r="18" spans="1:38" s="22" customFormat="1" hidden="1">
      <c r="A18" s="22" t="s">
        <v>7</v>
      </c>
      <c r="I18" s="23"/>
      <c r="L18" s="24"/>
      <c r="M18" s="25"/>
      <c r="Q18" s="26"/>
      <c r="W18" s="27"/>
      <c r="AB18" s="29"/>
    </row>
    <row r="20" spans="1:38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38" ht="15.75">
      <c r="K21" s="47" t="s">
        <v>40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1:38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38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223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62</v>
      </c>
      <c r="AD23" s="39" t="s">
        <v>63</v>
      </c>
      <c r="AE23" s="37" t="s">
        <v>64</v>
      </c>
      <c r="AF23" s="37" t="s">
        <v>65</v>
      </c>
      <c r="AG23" s="37" t="s">
        <v>66</v>
      </c>
      <c r="AH23" s="37" t="s">
        <v>67</v>
      </c>
      <c r="AI23" s="37" t="s">
        <v>68</v>
      </c>
      <c r="AJ23" s="37" t="s">
        <v>69</v>
      </c>
      <c r="AK23" s="37" t="s">
        <v>70</v>
      </c>
      <c r="AL23" s="33" t="s">
        <v>71</v>
      </c>
    </row>
    <row r="24" spans="1:38">
      <c r="B24" s="1" t="str">
        <f>IF(K24="","Hide","Show")</f>
        <v>Show</v>
      </c>
      <c r="C24" s="4" t="s">
        <v>43</v>
      </c>
      <c r="E24" s="11" t="str">
        <f>"""UICACS"","""",""SQL="",""2=DOCNUM"",""33034444"",""14=CUSTREF"",""6724000046"",""14=U_CUSTREF"",""6724000046"",""15=DOCDATE"",""5/3/2024"",""15=TAXDATE"",""5/3/2024"",""14=CARDCODE"",""CI1256-SGD"",""14=CARDNAME"",""SINGAPORE HEALTH SERVICES PTE LTD"",""14=ITEMCODE"",""MS359-01014GLP"",""14="&amp;"ITEMNAME"",""MS SQL CAL SNGL SA MVL USER CAL"",""10=QUANTITY"",""8.000000"",""14=U_PONO"",""948678"",""15=U_PODATE"",""20/2/2024"",""10=U_TLINTCOS"",""0.000000"",""2=SLPCODE"",""132"",""14=SLPNAME"",""E0001-CS"",""14=MEMO"",""WENDY KUM CHIOU SZE"",""14=CONTACTNAME"",""FINANCE DEPARTMENT"","&amp;"""10=LINETOTAL"",""1087.520000"",""14=U_ENR"","""",""14=U_MSENR"",""S7138270"",""14=U_MSPCN"",""A8AA53F5"",""14=ADDRESS2"",""TERESA WU RONG JANG_x000D_SYNAPXE PTE LTD 6 SERANGOON NORTH AVE 5 #01-01/02 SINGAPORE 554910_x000D_TERESA WU RONG JANG_x000D_TEL: 93690736_x000D_FAX: _x000D_EMAIL: teresa.wu@synap"&amp;"xe.sg"""</f>
        <v>"UICACS","","SQL=","2=DOCNUM","33034444","14=CUSTREF","6724000046","14=U_CUSTREF","6724000046","15=DOCDATE","5/3/2024","15=TAXDATE","5/3/2024","14=CARDCODE","CI1256-SGD","14=CARDNAME","SINGAPORE HEALTH SERVICES PTE LTD","14=ITEMCODE","MS359-01014GLP","14=ITEMNAME","MS SQL CAL SNGL SA MVL USER CAL","10=QUANTITY","8.000000","14=U_PONO","948678","15=U_PODATE","20/2/2024","10=U_TLINTCOS","0.000000","2=SLPCODE","132","14=SLPNAME","E0001-CS","14=MEMO","WENDY KUM CHIOU SZE","14=CONTACTNAME","FINANCE DEPARTMENT","10=LINETOTAL","1087.520000","14=U_ENR","","14=U_MSENR","S7138270","14=U_MSPCN","A8AA53F5","14=ADDRESS2","TERESA WU RONG JANG_x000D_SYNAPXE PTE LTD 6 SERANGOON NORTH AVE 5 #01-01/02 SINGAPORE 554910_x000D_TERESA WU RONG JANG_x000D_TEL: 93690736_x000D_FAX: _x000D_EMAIL: teresa.wu@synapxe.sg"</v>
      </c>
      <c r="K24" s="19">
        <f>MONTH(N24)</f>
        <v>3</v>
      </c>
      <c r="L24" s="19">
        <f>YEAR(N24)</f>
        <v>2024</v>
      </c>
      <c r="M24" s="4">
        <v>33034444</v>
      </c>
      <c r="N24" s="30">
        <v>45356</v>
      </c>
      <c r="O24" s="19" t="str">
        <f>"S7138270"</f>
        <v>S7138270</v>
      </c>
      <c r="P24" s="19" t="str">
        <f>"A8AA53F5"</f>
        <v>A8AA53F5</v>
      </c>
      <c r="Q24" s="19" t="s">
        <v>52</v>
      </c>
      <c r="R24" s="19" t="str">
        <f>"CI1256-SGD"</f>
        <v>CI1256-SGD</v>
      </c>
      <c r="S24" s="4" t="str">
        <f>"SINGAPORE HEALTH SERVICES PTE LTD"</f>
        <v>SINGAPORE HEALTH SERVICES PTE LTD</v>
      </c>
      <c r="T24" s="19" t="str">
        <f>"6724000046"</f>
        <v>6724000046</v>
      </c>
      <c r="U24" s="40" t="str">
        <f>"948678"</f>
        <v>948678</v>
      </c>
      <c r="V24" s="40">
        <v>45342</v>
      </c>
      <c r="W24" s="40">
        <v>45356</v>
      </c>
      <c r="X24" s="41">
        <f>SUM(N24-V24)</f>
        <v>14</v>
      </c>
      <c r="Y24" s="42" t="str">
        <f>"MS359-01014GLP"</f>
        <v>MS359-01014GLP</v>
      </c>
      <c r="Z24" s="42" t="str">
        <f>"MS SQL CAL SNGL SA MVL USER CAL"</f>
        <v>MS SQL CAL SNGL SA MVL USER CAL</v>
      </c>
      <c r="AA24" s="42" t="str">
        <f>"WENDY KUM CHIOU SZE"</f>
        <v>WENDY KUM CHIOU SZE</v>
      </c>
      <c r="AB24" s="41">
        <v>8</v>
      </c>
      <c r="AC24" s="30" t="s">
        <v>72</v>
      </c>
      <c r="AD24" s="43" t="str">
        <f>"TERESA WU RONG JANG_x000D_SYNAPXE PTE LTD 6 SERANGOON NORTH AVE 5 #01-01/02 SINGAPORE 554910_x000D_TERESA WU RONG JANG_x000D_TEL: 93690736_x000D_FAX: _x000D_EMAIL: teresa.wu@synapxe.sg"</f>
        <v>TERESA WU RONG JANG_x000D_SYNAPXE PTE LTD 6 SERANGOON NORTH AVE 5 #01-01/02 SINGAPORE 554910_x000D_TERESA WU RONG JANG_x000D_TEL: 93690736_x000D_FAX: _x000D_EMAIL: teresa.wu@synapxe.sg</v>
      </c>
      <c r="AE24" s="44" t="s">
        <v>73</v>
      </c>
      <c r="AF24" s="44" t="s">
        <v>74</v>
      </c>
      <c r="AG24" s="3" t="str">
        <f>"MS359-01014GLP"</f>
        <v>MS359-01014GLP</v>
      </c>
      <c r="AH24" s="3" t="str">
        <f>"MS SQL CAL SNGL SA MVL USER CAL"</f>
        <v>MS SQL CAL SNGL SA MVL USER CAL</v>
      </c>
      <c r="AI24" s="19" t="s">
        <v>565</v>
      </c>
      <c r="AJ24" s="3" t="s">
        <v>564</v>
      </c>
      <c r="AK24" s="3" t="s">
        <v>563</v>
      </c>
      <c r="AL24" s="3" t="s">
        <v>566</v>
      </c>
    </row>
    <row r="25" spans="1:38">
      <c r="A25" s="1" t="s">
        <v>166</v>
      </c>
      <c r="B25" s="1" t="str">
        <f>IF(K25="","Hide","Show")</f>
        <v>Show</v>
      </c>
      <c r="C25" s="4" t="s">
        <v>43</v>
      </c>
      <c r="E25" s="11" t="str">
        <f>"""UICACS"","""",""SQL="",""2=DOCNUM"",""33034444"",""14=CUSTREF"",""6724000046"",""14=U_CUSTREF"",""6724000046"",""15=DOCDATE"",""5/3/2024"",""15=TAXDATE"",""5/3/2024"",""14=CARDCODE"",""CI1256-SGD"",""14=CARDNAME"",""SINGAPORE HEALTH SERVICES PTE LTD"",""14=ITEMCODE"",""MS228-04529GLP"",""14="&amp;"ITEMNAME"",""MS SQLSVRSTD SNGL SA MVL"",""10=QUANTITY"",""1.000000"",""14=U_PONO"",""948678"",""15=U_PODATE"",""20/2/2024"",""10=U_TLINTCOS"",""0.000000"",""2=SLPCODE"",""132"",""14=SLPNAME"",""E0001-CS"",""14=MEMO"",""WENDY KUM CHIOU SZE"",""14=CONTACTNAME"",""FINANCE DEPARTMENT"",""10=LIN"&amp;"ETOTAL"",""570.610000"",""14=U_ENR"","""",""14=U_MSENR"",""S7138270"",""14=U_MSPCN"",""A8AA53F5"",""14=ADDRESS2"",""TERESA WU RONG JANG_x000D_SYNAPXE PTE LTD 6 SERANGOON NORTH AVE 5 #01-01/02 SINGAPORE 554910_x000D_TERESA WU RONG JANG_x000D_TEL: 93690736_x000D_FAX: _x000D_EMAIL: teresa.wu@synapxe.sg"""</f>
        <v>"UICACS","","SQL=","2=DOCNUM","33034444","14=CUSTREF","6724000046","14=U_CUSTREF","6724000046","15=DOCDATE","5/3/2024","15=TAXDATE","5/3/2024","14=CARDCODE","CI1256-SGD","14=CARDNAME","SINGAPORE HEALTH SERVICES PTE LTD","14=ITEMCODE","MS228-04529GLP","14=ITEMNAME","MS SQLSVRSTD SNGL SA MVL","10=QUANTITY","1.000000","14=U_PONO","948678","15=U_PODATE","20/2/2024","10=U_TLINTCOS","0.000000","2=SLPCODE","132","14=SLPNAME","E0001-CS","14=MEMO","WENDY KUM CHIOU SZE","14=CONTACTNAME","FINANCE DEPARTMENT","10=LINETOTAL","570.610000","14=U_ENR","","14=U_MSENR","S7138270","14=U_MSPCN","A8AA53F5","14=ADDRESS2","TERESA WU RONG JANG_x000D_SYNAPXE PTE LTD 6 SERANGOON NORTH AVE 5 #01-01/02 SINGAPORE 554910_x000D_TERESA WU RONG JANG_x000D_TEL: 93690736_x000D_FAX: _x000D_EMAIL: teresa.wu@synapxe.sg"</v>
      </c>
      <c r="K25" s="19">
        <f>MONTH(N25)</f>
        <v>3</v>
      </c>
      <c r="L25" s="19">
        <f>YEAR(N25)</f>
        <v>2024</v>
      </c>
      <c r="M25" s="4">
        <v>33034444</v>
      </c>
      <c r="N25" s="30">
        <v>45356</v>
      </c>
      <c r="O25" s="19" t="str">
        <f>"S7138270"</f>
        <v>S7138270</v>
      </c>
      <c r="P25" s="19" t="str">
        <f>"A8AA53F5"</f>
        <v>A8AA53F5</v>
      </c>
      <c r="Q25" s="19" t="s">
        <v>52</v>
      </c>
      <c r="R25" s="19" t="str">
        <f>"CI1256-SGD"</f>
        <v>CI1256-SGD</v>
      </c>
      <c r="S25" s="4" t="str">
        <f>"SINGAPORE HEALTH SERVICES PTE LTD"</f>
        <v>SINGAPORE HEALTH SERVICES PTE LTD</v>
      </c>
      <c r="T25" s="19" t="str">
        <f>"6724000046"</f>
        <v>6724000046</v>
      </c>
      <c r="U25" s="40" t="str">
        <f>"948678"</f>
        <v>948678</v>
      </c>
      <c r="V25" s="40">
        <v>45342</v>
      </c>
      <c r="W25" s="40">
        <v>45356</v>
      </c>
      <c r="X25" s="41">
        <f>SUM(N25-V25)</f>
        <v>14</v>
      </c>
      <c r="Y25" s="42" t="str">
        <f>"MS228-04529GLP"</f>
        <v>MS228-04529GLP</v>
      </c>
      <c r="Z25" s="42" t="str">
        <f>"MS SQLSVRSTD SNGL SA MVL"</f>
        <v>MS SQLSVRSTD SNGL SA MVL</v>
      </c>
      <c r="AA25" s="42" t="str">
        <f>"WENDY KUM CHIOU SZE"</f>
        <v>WENDY KUM CHIOU SZE</v>
      </c>
      <c r="AB25" s="41">
        <v>1</v>
      </c>
      <c r="AC25" s="30" t="s">
        <v>72</v>
      </c>
      <c r="AD25" s="43" t="str">
        <f>"TERESA WU RONG JANG_x000D_SYNAPXE PTE LTD 6 SERANGOON NORTH AVE 5 #01-01/02 SINGAPORE 554910_x000D_TERESA WU RONG JANG_x000D_TEL: 93690736_x000D_FAX: _x000D_EMAIL: teresa.wu@synapxe.sg"</f>
        <v>TERESA WU RONG JANG_x000D_SYNAPXE PTE LTD 6 SERANGOON NORTH AVE 5 #01-01/02 SINGAPORE 554910_x000D_TERESA WU RONG JANG_x000D_TEL: 93690736_x000D_FAX: _x000D_EMAIL: teresa.wu@synapxe.sg</v>
      </c>
      <c r="AE25" s="44" t="s">
        <v>73</v>
      </c>
      <c r="AF25" s="44" t="s">
        <v>74</v>
      </c>
      <c r="AG25" s="3" t="str">
        <f>"MS228-04529GLP"</f>
        <v>MS228-04529GLP</v>
      </c>
      <c r="AH25" s="3" t="str">
        <f>"MS SQLSVRSTD SNGL SA MVL"</f>
        <v>MS SQLSVRSTD SNGL SA MVL</v>
      </c>
      <c r="AI25" s="19" t="s">
        <v>565</v>
      </c>
      <c r="AJ25" s="3" t="s">
        <v>564</v>
      </c>
      <c r="AK25" s="3" t="s">
        <v>563</v>
      </c>
      <c r="AL25" s="3" t="s">
        <v>566</v>
      </c>
    </row>
    <row r="26" spans="1:38">
      <c r="A26" s="1" t="s">
        <v>166</v>
      </c>
      <c r="B26" s="1" t="str">
        <f>IF(K26="","Hide","Show")</f>
        <v>Show</v>
      </c>
      <c r="C26" s="4" t="s">
        <v>43</v>
      </c>
      <c r="E26" s="11" t="str">
        <f>"""UICACS"","""",""SQL="",""2=DOCNUM"",""33034497"",""14=CUSTREF"",""6724000239"",""14=U_CUSTREF"",""6724000239"",""15=DOCDATE"",""11/3/2024"",""15=TAXDATE"",""11/3/2024"",""14=CARDCODE"",""CI1256-SGD"",""14=CARDNAME"",""SINGAPORE HEALTH SERVICES PTE LTD"",""14=ITEMCODE"",""MS076-05948GLP"",""1"&amp;"4=ITEMNAME"",""MS PROJECT STD 2021 SNGL"",""10=QUANTITY"",""1.000000"",""14=U_PONO"",""949074"",""15=U_PODATE"",""8/3/2024"",""10=U_TLINTCOS"",""0.000000"",""2=SLPCODE"",""132"",""14=SLPNAME"",""E0001-CS"",""14=MEMO"",""WENDY KUM CHIOU SZE"",""14=CONTACTNAME"",""FINANCE DEPARTMENT"",""10=LI"&amp;"NETOTAL"",""610.380000"",""14=U_ENR"","""",""14=U_MSENR"",""S7138270"",""14=U_MSPCN"",""A8AA53F5"",""14=ADDRESS2"",""TEH WAI CHING_x000D_SINGAPORE HEALTH SERVICES PTE LTD 167 JALAN BUKIT MERAH #22-11, TOWER 5 SINGAPORE 150167_x000D_TEH WAI CHING_x000D_TEL: 63773748_x000D_FAX: _x000D_EMAIL: teh.wai.chin"&amp;"g@singhealth.com.sg"""</f>
        <v>"UICACS","","SQL=","2=DOCNUM","33034497","14=CUSTREF","6724000239","14=U_CUSTREF","6724000239","15=DOCDATE","11/3/2024","15=TAXDATE","11/3/2024","14=CARDCODE","CI1256-SGD","14=CARDNAME","SINGAPORE HEALTH SERVICES PTE LTD","14=ITEMCODE","MS076-05948GLP","14=ITEMNAME","MS PROJECT STD 2021 SNGL","10=QUANTITY","1.000000","14=U_PONO","949074","15=U_PODATE","8/3/2024","10=U_TLINTCOS","0.000000","2=SLPCODE","132","14=SLPNAME","E0001-CS","14=MEMO","WENDY KUM CHIOU SZE","14=CONTACTNAME","FINANCE DEPARTMENT","10=LINETOTAL","610.380000","14=U_ENR","","14=U_MSENR","S7138270","14=U_MSPCN","A8AA53F5","14=ADDRESS2","TEH WAI CHING_x000D_SINGAPORE HEALTH SERVICES PTE LTD 167 JALAN BUKIT MERAH #22-11, TOWER 5 SINGAPORE 150167_x000D_TEH WAI CHING_x000D_TEL: 63773748_x000D_FAX: _x000D_EMAIL: teh.wai.ching@singhealth.com.sg"</v>
      </c>
      <c r="K26" s="19">
        <f>MONTH(N26)</f>
        <v>3</v>
      </c>
      <c r="L26" s="19">
        <f>YEAR(N26)</f>
        <v>2024</v>
      </c>
      <c r="M26" s="4">
        <v>33034497</v>
      </c>
      <c r="N26" s="30">
        <v>45362</v>
      </c>
      <c r="O26" s="19" t="str">
        <f>"S7138270"</f>
        <v>S7138270</v>
      </c>
      <c r="P26" s="19" t="str">
        <f>"A8AA53F5"</f>
        <v>A8AA53F5</v>
      </c>
      <c r="Q26" s="19" t="s">
        <v>52</v>
      </c>
      <c r="R26" s="19" t="str">
        <f>"CI1256-SGD"</f>
        <v>CI1256-SGD</v>
      </c>
      <c r="S26" s="4" t="str">
        <f>"SINGAPORE HEALTH SERVICES PTE LTD"</f>
        <v>SINGAPORE HEALTH SERVICES PTE LTD</v>
      </c>
      <c r="T26" s="19" t="str">
        <f>"6724000239"</f>
        <v>6724000239</v>
      </c>
      <c r="U26" s="40" t="str">
        <f>"949074"</f>
        <v>949074</v>
      </c>
      <c r="V26" s="40">
        <v>45359</v>
      </c>
      <c r="W26" s="40">
        <v>45362</v>
      </c>
      <c r="X26" s="41">
        <f>SUM(N26-V26)</f>
        <v>3</v>
      </c>
      <c r="Y26" s="42" t="str">
        <f>"MS076-05948GLP"</f>
        <v>MS076-05948GLP</v>
      </c>
      <c r="Z26" s="42" t="str">
        <f>"MS PROJECT STD 2021 SNGL"</f>
        <v>MS PROJECT STD 2021 SNGL</v>
      </c>
      <c r="AA26" s="42" t="str">
        <f>"WENDY KUM CHIOU SZE"</f>
        <v>WENDY KUM CHIOU SZE</v>
      </c>
      <c r="AB26" s="41">
        <v>1</v>
      </c>
      <c r="AC26" s="30" t="s">
        <v>72</v>
      </c>
      <c r="AD26" s="43" t="str">
        <f>"TEH WAI CHING_x000D_SINGAPORE HEALTH SERVICES PTE LTD 167 JALAN BUKIT MERAH #22-11, TOWER 5 SINGAPORE 150167_x000D_TEH WAI CHING_x000D_TEL: 63773748_x000D_FAX: _x000D_EMAIL: teh.wai.ching@singhealth.com.sg"</f>
        <v>TEH WAI CHING_x000D_SINGAPORE HEALTH SERVICES PTE LTD 167 JALAN BUKIT MERAH #22-11, TOWER 5 SINGAPORE 150167_x000D_TEH WAI CHING_x000D_TEL: 63773748_x000D_FAX: _x000D_EMAIL: teh.wai.ching@singhealth.com.sg</v>
      </c>
      <c r="AE26" s="44" t="s">
        <v>73</v>
      </c>
      <c r="AF26" s="44" t="s">
        <v>74</v>
      </c>
      <c r="AG26" s="3" t="str">
        <f>"MS076-05948GLP"</f>
        <v>MS076-05948GLP</v>
      </c>
      <c r="AH26" s="3" t="str">
        <f>"MS PROJECT STD 2021 SNGL"</f>
        <v>MS PROJECT STD 2021 SNGL</v>
      </c>
      <c r="AI26" s="19" t="s">
        <v>567</v>
      </c>
      <c r="AJ26" s="19" t="s">
        <v>567</v>
      </c>
      <c r="AK26" s="19" t="s">
        <v>567</v>
      </c>
      <c r="AL26" s="19" t="s">
        <v>567</v>
      </c>
    </row>
    <row r="27" spans="1:38">
      <c r="A27" s="1" t="s">
        <v>166</v>
      </c>
      <c r="B27" s="1" t="str">
        <f>IF(K27="","Hide","Show")</f>
        <v>Show</v>
      </c>
      <c r="C27" s="4" t="s">
        <v>43</v>
      </c>
      <c r="E27" s="11" t="str">
        <f>"""UICACS"","""",""SQL="",""2=DOCNUM"",""33034499"",""14=CUSTREF"",""6724000235"",""14=U_CUSTREF"",""6724000235"",""15=DOCDATE"",""11/3/2024"",""15=TAXDATE"",""11/3/2024"",""14=CARDCODE"",""CI1256-SGD"",""14=CARDNAME"",""SINGAPORE HEALTH SERVICES PTE LTD"",""14=ITEMCODE"",""MS059-09277GLP"",""1"&amp;"4=ITEMNAME"",""MS WORD 2021 SNGL MVL LTSC"",""10=QUANTITY"",""9.000000"",""14=U_PONO"",""949061"",""15=U_PODATE"",""8/3/2024"",""10=U_TLINTCOS"",""0.000000"",""2=SLPCODE"",""132"",""14=SLPNAME"",""E0001-CS"",""14=MEMO"",""WENDY KUM CHIOU SZE"",""14=CONTACTNAME"",""FINANCE DEPARTMENT"",""10="&amp;"LINETOTAL"",""1431.900000"",""14=U_ENR"",""usd 113.4@"",""14=U_MSENR"",""S7138270"",""14=U_MSPCN"",""A8AA53F5"",""14=ADDRESS2"",""SU HAING HTUN_x000D_SYNAPXE PTE LTD 6 SERANGOON NORTH AVE 5 #01-01/02 SINGAPORE 554910_x000D_SU HAING HTUN_x000D_TEL: 83838046_x000D_FAX: _x000D_EMAIL: hlaing.htun.su@synapx"&amp;"e.sg"""</f>
        <v>"UICACS","","SQL=","2=DOCNUM","33034499","14=CUSTREF","6724000235","14=U_CUSTREF","6724000235","15=DOCDATE","11/3/2024","15=TAXDATE","11/3/2024","14=CARDCODE","CI1256-SGD","14=CARDNAME","SINGAPORE HEALTH SERVICES PTE LTD","14=ITEMCODE","MS059-09277GLP","14=ITEMNAME","MS WORD 2021 SNGL MVL LTSC","10=QUANTITY","9.000000","14=U_PONO","949061","15=U_PODATE","8/3/2024","10=U_TLINTCOS","0.000000","2=SLPCODE","132","14=SLPNAME","E0001-CS","14=MEMO","WENDY KUM CHIOU SZE","14=CONTACTNAME","FINANCE DEPARTMENT","10=LINETOTAL","1431.900000","14=U_ENR","usd 113.4@","14=U_MSENR","S7138270","14=U_MSPCN","A8AA53F5","14=ADDRESS2","SU HAING HTUN_x000D_SYNAPXE PTE LTD 6 SERANGOON NORTH AVE 5 #01-01/02 SINGAPORE 554910_x000D_SU HAING HTUN_x000D_TEL: 83838046_x000D_FAX: _x000D_EMAIL: hlaing.htun.su@synapxe.sg"</v>
      </c>
      <c r="K27" s="19">
        <f>MONTH(N27)</f>
        <v>3</v>
      </c>
      <c r="L27" s="19">
        <f>YEAR(N27)</f>
        <v>2024</v>
      </c>
      <c r="M27" s="4">
        <v>33034499</v>
      </c>
      <c r="N27" s="30">
        <v>45362</v>
      </c>
      <c r="O27" s="19" t="str">
        <f>"S7138270"</f>
        <v>S7138270</v>
      </c>
      <c r="P27" s="19" t="str">
        <f>"A8AA53F5"</f>
        <v>A8AA53F5</v>
      </c>
      <c r="Q27" s="19" t="s">
        <v>52</v>
      </c>
      <c r="R27" s="19" t="str">
        <f>"CI1256-SGD"</f>
        <v>CI1256-SGD</v>
      </c>
      <c r="S27" s="4" t="str">
        <f>"SINGAPORE HEALTH SERVICES PTE LTD"</f>
        <v>SINGAPORE HEALTH SERVICES PTE LTD</v>
      </c>
      <c r="T27" s="19" t="str">
        <f>"6724000235"</f>
        <v>6724000235</v>
      </c>
      <c r="U27" s="40" t="str">
        <f>"949061"</f>
        <v>949061</v>
      </c>
      <c r="V27" s="40">
        <v>45359</v>
      </c>
      <c r="W27" s="40">
        <v>45362</v>
      </c>
      <c r="X27" s="41">
        <f>SUM(N27-V27)</f>
        <v>3</v>
      </c>
      <c r="Y27" s="42" t="str">
        <f>"MS059-09277GLP"</f>
        <v>MS059-09277GLP</v>
      </c>
      <c r="Z27" s="42" t="str">
        <f>"MS WORD 2021 SNGL MVL LTSC"</f>
        <v>MS WORD 2021 SNGL MVL LTSC</v>
      </c>
      <c r="AA27" s="42" t="str">
        <f>"WENDY KUM CHIOU SZE"</f>
        <v>WENDY KUM CHIOU SZE</v>
      </c>
      <c r="AB27" s="41">
        <v>9</v>
      </c>
      <c r="AC27" s="30" t="s">
        <v>72</v>
      </c>
      <c r="AD27" s="43" t="str">
        <f>"SU HAING HTUN_x000D_SYNAPXE PTE LTD 6 SERANGOON NORTH AVE 5 #01-01/02 SINGAPORE 554910_x000D_SU HAING HTUN_x000D_TEL: 83838046_x000D_FAX: _x000D_EMAIL: hlaing.htun.su@synapxe.sg"</f>
        <v>SU HAING HTUN_x000D_SYNAPXE PTE LTD 6 SERANGOON NORTH AVE 5 #01-01/02 SINGAPORE 554910_x000D_SU HAING HTUN_x000D_TEL: 83838046_x000D_FAX: _x000D_EMAIL: hlaing.htun.su@synapxe.sg</v>
      </c>
      <c r="AE27" s="44" t="s">
        <v>73</v>
      </c>
      <c r="AF27" s="44" t="s">
        <v>74</v>
      </c>
      <c r="AG27" s="3" t="str">
        <f>"MS059-09277GLP"</f>
        <v>MS059-09277GLP</v>
      </c>
      <c r="AH27" s="3" t="str">
        <f>"MS WORD 2021 SNGL MVL LTSC"</f>
        <v>MS WORD 2021 SNGL MVL LTSC</v>
      </c>
      <c r="AI27" s="19" t="s">
        <v>567</v>
      </c>
      <c r="AJ27" s="19" t="s">
        <v>567</v>
      </c>
      <c r="AK27" s="19" t="s">
        <v>567</v>
      </c>
      <c r="AL27" s="19" t="s">
        <v>567</v>
      </c>
    </row>
    <row r="28" spans="1:38">
      <c r="A28" s="1" t="s">
        <v>166</v>
      </c>
      <c r="B28" s="1" t="str">
        <f>IF(K28="","Hide","Show")</f>
        <v>Show</v>
      </c>
      <c r="C28" s="4" t="s">
        <v>43</v>
      </c>
      <c r="E28" s="11" t="str">
        <f>"""UICACS"","""",""SQL="",""2=DOCNUM"",""33034546"",""14=CUSTREF"",""4203177921"",""14=U_CUSTREF"",""4203177921"",""15=DOCDATE"",""14/3/2024"",""15=TAXDATE"",""14/3/2024"",""14=CARDCODE"",""CI1261-SGD"",""14=CARDNAME"",""CHANGI GENERAL HOSPITAL PTE LTD"",""14=ITEMCODE"",""MS021-10695GLP"",""14="&amp;"ITEMNAME"",""MS OFFICE STD 2021 SNGL LTSC"",""10=QUANTITY"",""4.000000"",""14=U_PONO"",""949142"",""15=U_PODATE"",""13/3/2024"",""10=U_TLINTCOS"",""0.000000"",""2=SLPCODE"",""132"",""14=SLPNAME"",""E0001-CS"",""14=MEMO"",""WENDY KUM CHIOU SZE"",""14=CONTACTNAME"",""E-INVOICE"",""10=LINETOTA"&amp;"L"",""1623.080000"",""14=U_ENR"","""",""14=U_MSENR"",""S7138270"",""14=U_MSPCN"",""83288253"",""14=ADDRESS2"",""SARAH TRICIA POO_x000D_CHANGI GENERAL HOSPITAL PTE LTD 2 SIMEI STREET 3  SINGAPORE 529889_x000D_SARAH TRICIA POO_x000D_TEL: 81337582_x000D_FAX: _x000D_EMAIL: tricia.poo@synapxe.sg"""</f>
        <v>"UICACS","","SQL=","2=DOCNUM","33034546","14=CUSTREF","4203177921","14=U_CUSTREF","4203177921","15=DOCDATE","14/3/2024","15=TAXDATE","14/3/2024","14=CARDCODE","CI1261-SGD","14=CARDNAME","CHANGI GENERAL HOSPITAL PTE LTD","14=ITEMCODE","MS021-10695GLP","14=ITEMNAME","MS OFFICE STD 2021 SNGL LTSC","10=QUANTITY","4.000000","14=U_PONO","949142","15=U_PODATE","13/3/2024","10=U_TLINTCOS","0.000000","2=SLPCODE","132","14=SLPNAME","E0001-CS","14=MEMO","WENDY KUM CHIOU SZE","14=CONTACTNAME","E-INVOICE","10=LINETOTAL","1623.080000","14=U_ENR","","14=U_MSENR","S7138270","14=U_MSPCN","83288253","14=ADDRESS2","SARAH TRICIA POO_x000D_CHANGI GENERAL HOSPITAL PTE LTD 2 SIMEI STREET 3  SINGAPORE 529889_x000D_SARAH TRICIA POO_x000D_TEL: 81337582_x000D_FAX: _x000D_EMAIL: tricia.poo@synapxe.sg"</v>
      </c>
      <c r="K28" s="19">
        <f>MONTH(N28)</f>
        <v>3</v>
      </c>
      <c r="L28" s="19">
        <f>YEAR(N28)</f>
        <v>2024</v>
      </c>
      <c r="M28" s="4">
        <v>33034546</v>
      </c>
      <c r="N28" s="30">
        <v>45365</v>
      </c>
      <c r="O28" s="19" t="str">
        <f>"S7138270"</f>
        <v>S7138270</v>
      </c>
      <c r="P28" s="19" t="str">
        <f>"83288253"</f>
        <v>83288253</v>
      </c>
      <c r="Q28" s="19" t="s">
        <v>52</v>
      </c>
      <c r="R28" s="19" t="str">
        <f>"CI1261-SGD"</f>
        <v>CI1261-SGD</v>
      </c>
      <c r="S28" s="4" t="str">
        <f>"CHANGI GENERAL HOSPITAL PTE LTD"</f>
        <v>CHANGI GENERAL HOSPITAL PTE LTD</v>
      </c>
      <c r="T28" s="19" t="str">
        <f>"4203177921"</f>
        <v>4203177921</v>
      </c>
      <c r="U28" s="40" t="str">
        <f>"949142"</f>
        <v>949142</v>
      </c>
      <c r="V28" s="40">
        <v>45364</v>
      </c>
      <c r="W28" s="40">
        <v>45365</v>
      </c>
      <c r="X28" s="41">
        <f>SUM(N28-V28)</f>
        <v>1</v>
      </c>
      <c r="Y28" s="42" t="str">
        <f>"MS021-10695GLP"</f>
        <v>MS021-10695GLP</v>
      </c>
      <c r="Z28" s="42" t="str">
        <f>"MS OFFICE STD 2021 SNGL LTSC"</f>
        <v>MS OFFICE STD 2021 SNGL LTSC</v>
      </c>
      <c r="AA28" s="42" t="str">
        <f>"WENDY KUM CHIOU SZE"</f>
        <v>WENDY KUM CHIOU SZE</v>
      </c>
      <c r="AB28" s="41">
        <v>4</v>
      </c>
      <c r="AC28" s="30" t="s">
        <v>72</v>
      </c>
      <c r="AD28" s="43" t="str">
        <f>"SARAH TRICIA POO_x000D_CHANGI GENERAL HOSPITAL PTE LTD 2 SIMEI STREET 3  SINGAPORE 529889_x000D_SARAH TRICIA POO_x000D_TEL: 81337582_x000D_FAX: _x000D_EMAIL: tricia.poo@synapxe.sg"</f>
        <v>SARAH TRICIA POO_x000D_CHANGI GENERAL HOSPITAL PTE LTD 2 SIMEI STREET 3  SINGAPORE 529889_x000D_SARAH TRICIA POO_x000D_TEL: 81337582_x000D_FAX: _x000D_EMAIL: tricia.poo@synapxe.sg</v>
      </c>
      <c r="AE28" s="44" t="s">
        <v>73</v>
      </c>
      <c r="AF28" s="44" t="s">
        <v>74</v>
      </c>
      <c r="AG28" s="3" t="str">
        <f>"MS021-10695GLP"</f>
        <v>MS021-10695GLP</v>
      </c>
      <c r="AH28" s="3" t="str">
        <f>"MS OFFICE STD 2021 SNGL LTSC"</f>
        <v>MS OFFICE STD 2021 SNGL LTSC</v>
      </c>
      <c r="AI28" s="19" t="s">
        <v>567</v>
      </c>
      <c r="AJ28" s="19" t="s">
        <v>567</v>
      </c>
      <c r="AK28" s="19" t="s">
        <v>567</v>
      </c>
      <c r="AL28" s="19" t="s">
        <v>567</v>
      </c>
    </row>
    <row r="29" spans="1:38">
      <c r="A29" s="1" t="s">
        <v>166</v>
      </c>
      <c r="B29" s="1" t="str">
        <f>IF(K29="","Hide","Show")</f>
        <v>Show</v>
      </c>
      <c r="C29" s="4" t="s">
        <v>43</v>
      </c>
      <c r="E29" s="11" t="str">
        <f>"""UICACS"","""",""SQL="",""2=DOCNUM"",""33034565"",""14=CUSTREF"",""2824400586"",""14=U_CUSTREF"",""2824400586"",""15=DOCDATE"",""15/3/2024"",""15=TAXDATE"",""15/3/2024"",""14=CARDCODE"",""CS0507-SGD"",""14=CARDNAME"",""SENGKANG GENERAL HOSPITAL PTE. LTD."",""14=ITEMCODE"",""MSD86-05988GLP"","&amp;"""14=ITEMNAME"",""MS VISIO STD 2021 SNGL LTSC"",""10=QUANTITY"",""3.000000"",""14=U_PONO"",""949208"",""15=U_PODATE"",""15/3/2024"",""10=U_TLINTCOS"",""0.000000"",""2=SLPCODE"",""132"",""14=SLPNAME"",""E0001-CS"",""14=MEMO"",""WENDY KUM CHIOU SZE"",""14=CONTACTNAME"",""FINANCE DEPARTMENT"","&amp;"""10=LINETOTAL"",""836.700000"",""14=U_ENR"","""",""14=U_MSENR"",""S7138270"",""14=U_MSPCN"",""BD18AB21"",""14=ADDRESS2"",""MMD_x000D_SENGKANG GENERAL HOSPITAL PTE. LTD. 110 SENGKANG EAST WAY MATERIAL MANAGEMENT DEPT 1 SINGAPORE 544886_x000D_SHIRLEY SIOW MING LEE_x000D_TEL: _x000D_FAX: _x000D_EMAIL: SHI"&amp;"RLEY.SIOW.M.L@SKH.COM.SG"""</f>
        <v>"UICACS","","SQL=","2=DOCNUM","33034565","14=CUSTREF","2824400586","14=U_CUSTREF","2824400586","15=DOCDATE","15/3/2024","15=TAXDATE","15/3/2024","14=CARDCODE","CS0507-SGD","14=CARDNAME","SENGKANG GENERAL HOSPITAL PTE. LTD.","14=ITEMCODE","MSD86-05988GLP","14=ITEMNAME","MS VISIO STD 2021 SNGL LTSC","10=QUANTITY","3.000000","14=U_PONO","949208","15=U_PODATE","15/3/2024","10=U_TLINTCOS","0.000000","2=SLPCODE","132","14=SLPNAME","E0001-CS","14=MEMO","WENDY KUM CHIOU SZE","14=CONTACTNAME","FINANCE DEPARTMENT","10=LINETOTAL","836.700000","14=U_ENR","","14=U_MSENR","S7138270","14=U_MSPCN","BD18AB21","14=ADDRESS2","MMD_x000D_SENGKANG GENERAL HOSPITAL PTE. LTD. 110 SENGKANG EAST WAY MATERIAL MANAGEMENT DEPT 1 SINGAPORE 544886_x000D_SHIRLEY SIOW MING LEE_x000D_TEL: _x000D_FAX: _x000D_EMAIL: SHIRLEY.SIOW.M.L@SKH.COM.SG"</v>
      </c>
      <c r="K29" s="19">
        <f>MONTH(N29)</f>
        <v>3</v>
      </c>
      <c r="L29" s="19">
        <f>YEAR(N29)</f>
        <v>2024</v>
      </c>
      <c r="M29" s="4">
        <v>33034565</v>
      </c>
      <c r="N29" s="30">
        <v>45366</v>
      </c>
      <c r="O29" s="19" t="str">
        <f>"S7138270"</f>
        <v>S7138270</v>
      </c>
      <c r="P29" s="19" t="str">
        <f>"BD18AB21"</f>
        <v>BD18AB21</v>
      </c>
      <c r="Q29" s="19" t="s">
        <v>52</v>
      </c>
      <c r="R29" s="19" t="str">
        <f>"CS0507-SGD"</f>
        <v>CS0507-SGD</v>
      </c>
      <c r="S29" s="4" t="str">
        <f>"SENGKANG GENERAL HOSPITAL PTE. LTD."</f>
        <v>SENGKANG GENERAL HOSPITAL PTE. LTD.</v>
      </c>
      <c r="T29" s="19" t="str">
        <f>"2824400586"</f>
        <v>2824400586</v>
      </c>
      <c r="U29" s="40" t="str">
        <f>"949208"</f>
        <v>949208</v>
      </c>
      <c r="V29" s="40">
        <v>45366</v>
      </c>
      <c r="W29" s="40">
        <v>45366</v>
      </c>
      <c r="X29" s="41">
        <f>SUM(N29-V29)</f>
        <v>0</v>
      </c>
      <c r="Y29" s="42" t="str">
        <f>"MSD86-05988GLP"</f>
        <v>MSD86-05988GLP</v>
      </c>
      <c r="Z29" s="42" t="str">
        <f>"MS VISIO STD 2021 SNGL LTSC"</f>
        <v>MS VISIO STD 2021 SNGL LTSC</v>
      </c>
      <c r="AA29" s="42" t="str">
        <f>"WENDY KUM CHIOU SZE"</f>
        <v>WENDY KUM CHIOU SZE</v>
      </c>
      <c r="AB29" s="41">
        <v>3</v>
      </c>
      <c r="AC29" s="30" t="s">
        <v>72</v>
      </c>
      <c r="AD29" s="43" t="str">
        <f>"MMD_x000D_SENGKANG GENERAL HOSPITAL PTE. LTD. 110 SENGKANG EAST WAY MATERIAL MANAGEMENT DEPT 1 SINGAPORE 544886_x000D_SHIRLEY SIOW MING LEE_x000D_TEL: _x000D_FAX: _x000D_EMAIL: SHIRLEY.SIOW.M.L@SKH.COM.SG"</f>
        <v>MMD_x000D_SENGKANG GENERAL HOSPITAL PTE. LTD. 110 SENGKANG EAST WAY MATERIAL MANAGEMENT DEPT 1 SINGAPORE 544886_x000D_SHIRLEY SIOW MING LEE_x000D_TEL: _x000D_FAX: _x000D_EMAIL: SHIRLEY.SIOW.M.L@SKH.COM.SG</v>
      </c>
      <c r="AE29" s="44" t="s">
        <v>73</v>
      </c>
      <c r="AF29" s="44" t="s">
        <v>74</v>
      </c>
      <c r="AG29" s="3" t="str">
        <f>"MSD86-05988GLP"</f>
        <v>MSD86-05988GLP</v>
      </c>
      <c r="AH29" s="3" t="str">
        <f>"MS VISIO STD 2021 SNGL LTSC"</f>
        <v>MS VISIO STD 2021 SNGL LTSC</v>
      </c>
      <c r="AI29" s="19" t="s">
        <v>567</v>
      </c>
      <c r="AJ29" s="19" t="s">
        <v>567</v>
      </c>
      <c r="AK29" s="19" t="s">
        <v>567</v>
      </c>
      <c r="AL29" s="19" t="s">
        <v>567</v>
      </c>
    </row>
    <row r="30" spans="1:38">
      <c r="A30" s="1" t="s">
        <v>166</v>
      </c>
      <c r="B30" s="1" t="str">
        <f>IF(K30="","Hide","Show")</f>
        <v>Show</v>
      </c>
      <c r="C30" s="4" t="s">
        <v>43</v>
      </c>
      <c r="E30" s="11" t="str">
        <f>"""UICACS"","""",""SQL="",""2=DOCNUM"",""33034674"",""14=CUSTREF"",""6724000315"",""14=U_CUSTREF"",""6724000315"",""15=DOCDATE"",""27/3/2024"",""15=TAXDATE"",""27/3/2024"",""14=CARDCODE"",""CI1256-SGD"",""14=CARDNAME"",""SINGAPORE HEALTH SERVICES PTE LTD"",""14=ITEMCODE"",""MS021-10695GLP"",""1"&amp;"4=ITEMNAME"",""MS OFFICE STD 2021 SNGL LTSC"",""10=QUANTITY"",""2.000000"",""14=U_PONO"",""949426"",""15=U_PODATE"",""26/3/2024"",""10=U_TLINTCOS"",""0.000000"",""2=SLPCODE"",""132"",""14=SLPNAME"",""E0001-CS"",""14=MEMO"",""WENDY KUM CHIOU SZE"",""14=CONTACTNAME"",""FINANCE DEPARTMENT"","""&amp;"10=LINETOTAL"",""817.200000"",""14=U_ENR"","""",""14=U_MSENR"",""S7138270"",""14=U_MSPCN"",""A8AA53F5"",""14=ADDRESS2"",""AARON KOH SING SIONG_x000D_SINGAPORE HEALTH SERVICES PTE LTD MEDICAL CENTRE, LEVEL 10 SOC OPERATIONS SINGAPORE_x000D_AARON KOH SING SIONG_x000D_TEL: 67048459_x000D_FAX: _x000D_EMAIL"&amp;": aaron.koh.s.s@singhealth.com.sg"""</f>
        <v>"UICACS","","SQL=","2=DOCNUM","33034674","14=CUSTREF","6724000315","14=U_CUSTREF","6724000315","15=DOCDATE","27/3/2024","15=TAXDATE","27/3/2024","14=CARDCODE","CI1256-SGD","14=CARDNAME","SINGAPORE HEALTH SERVICES PTE LTD","14=ITEMCODE","MS021-10695GLP","14=ITEMNAME","MS OFFICE STD 2021 SNGL LTSC","10=QUANTITY","2.000000","14=U_PONO","949426","15=U_PODATE","26/3/2024","10=U_TLINTCOS","0.000000","2=SLPCODE","132","14=SLPNAME","E0001-CS","14=MEMO","WENDY KUM CHIOU SZE","14=CONTACTNAME","FINANCE DEPARTMENT","10=LINETOTAL","817.200000","14=U_ENR","","14=U_MSENR","S7138270","14=U_MSPCN","A8AA53F5","14=ADDRESS2","AARON KOH SING SIONG_x000D_SINGAPORE HEALTH SERVICES PTE LTD MEDICAL CENTRE, LEVEL 10 SOC OPERATIONS SINGAPORE_x000D_AARON KOH SING SIONG_x000D_TEL: 67048459_x000D_FAX: _x000D_EMAIL: aaron.koh.s.s@singhealth.com.sg"</v>
      </c>
      <c r="K30" s="19">
        <f>MONTH(N30)</f>
        <v>3</v>
      </c>
      <c r="L30" s="19">
        <f>YEAR(N30)</f>
        <v>2024</v>
      </c>
      <c r="M30" s="4">
        <v>33034674</v>
      </c>
      <c r="N30" s="30">
        <v>45378</v>
      </c>
      <c r="O30" s="19" t="str">
        <f>"S7138270"</f>
        <v>S7138270</v>
      </c>
      <c r="P30" s="19" t="str">
        <f>"A8AA53F5"</f>
        <v>A8AA53F5</v>
      </c>
      <c r="Q30" s="19" t="s">
        <v>52</v>
      </c>
      <c r="R30" s="19" t="str">
        <f>"CI1256-SGD"</f>
        <v>CI1256-SGD</v>
      </c>
      <c r="S30" s="4" t="str">
        <f>"SINGAPORE HEALTH SERVICES PTE LTD"</f>
        <v>SINGAPORE HEALTH SERVICES PTE LTD</v>
      </c>
      <c r="T30" s="19" t="str">
        <f>"6724000315"</f>
        <v>6724000315</v>
      </c>
      <c r="U30" s="40" t="str">
        <f>"949426"</f>
        <v>949426</v>
      </c>
      <c r="V30" s="40">
        <v>45377</v>
      </c>
      <c r="W30" s="40">
        <v>45378</v>
      </c>
      <c r="X30" s="41">
        <f>SUM(N30-V30)</f>
        <v>1</v>
      </c>
      <c r="Y30" s="42" t="str">
        <f>"MS021-10695GLP"</f>
        <v>MS021-10695GLP</v>
      </c>
      <c r="Z30" s="42" t="str">
        <f>"MS OFFICE STD 2021 SNGL LTSC"</f>
        <v>MS OFFICE STD 2021 SNGL LTSC</v>
      </c>
      <c r="AA30" s="42" t="str">
        <f>"WENDY KUM CHIOU SZE"</f>
        <v>WENDY KUM CHIOU SZE</v>
      </c>
      <c r="AB30" s="41">
        <v>2</v>
      </c>
      <c r="AC30" s="30" t="s">
        <v>72</v>
      </c>
      <c r="AD30" s="43" t="str">
        <f>"AARON KOH SING SIONG_x000D_SINGAPORE HEALTH SERVICES PTE LTD MEDICAL CENTRE, LEVEL 10 SOC OPERATIONS SINGAPORE_x000D_AARON KOH SING SIONG_x000D_TEL: 67048459_x000D_FAX: _x000D_EMAIL: aaron.koh.s.s@singhealth.com.sg"</f>
        <v>AARON KOH SING SIONG_x000D_SINGAPORE HEALTH SERVICES PTE LTD MEDICAL CENTRE, LEVEL 10 SOC OPERATIONS SINGAPORE_x000D_AARON KOH SING SIONG_x000D_TEL: 67048459_x000D_FAX: _x000D_EMAIL: aaron.koh.s.s@singhealth.com.sg</v>
      </c>
      <c r="AE30" s="44" t="s">
        <v>73</v>
      </c>
      <c r="AF30" s="44" t="s">
        <v>74</v>
      </c>
      <c r="AG30" s="3" t="str">
        <f>"MS021-10695GLP"</f>
        <v>MS021-10695GLP</v>
      </c>
      <c r="AH30" s="3" t="str">
        <f>"MS OFFICE STD 2021 SNGL LTSC"</f>
        <v>MS OFFICE STD 2021 SNGL LTSC</v>
      </c>
      <c r="AI30" s="19" t="s">
        <v>567</v>
      </c>
      <c r="AJ30" s="19" t="s">
        <v>567</v>
      </c>
      <c r="AK30" s="19" t="s">
        <v>567</v>
      </c>
      <c r="AL30" s="19" t="s">
        <v>567</v>
      </c>
    </row>
    <row r="31" spans="1:38">
      <c r="A31" s="1" t="s">
        <v>166</v>
      </c>
      <c r="B31" s="1" t="str">
        <f>IF(K31="","Hide","Show")</f>
        <v>Show</v>
      </c>
      <c r="C31" s="4" t="s">
        <v>43</v>
      </c>
      <c r="E31" s="11" t="str">
        <f>"""UICACS"","""",""SQL="",""2=DOCNUM"",""33034720"",""14=CUSTREF"",""6724000324"",""14=U_CUSTREF"",""6724000324"",""15=DOCDATE"",""28/3/2024"",""15=TAXDATE"",""28/3/2024"",""14=CARDCODE"",""CI1256-SGD"",""14=CARDNAME"",""SINGAPORE HEALTH SERVICES PTE LTD"",""14=ITEMCODE"",""MS9EA-00268GLP"",""1"&amp;"4=ITEMNAME"",""MS WINSVRDCCORE SNGL SA MVL 2LIC CORELIC"",""10=QUANTITY"",""95.000000"",""14=U_PONO"",""949449"",""15=U_PODATE"",""27/3/2024"",""10=U_TLINTCOS"",""0.000000"",""2=SLPCODE"",""132"",""14=SLPNAME"",""E0001-CS"",""14=MEMO"",""WENDY KUM CHIOU SZE"",""14=CONTACTNAME"",""FINANCE "&amp;"DEPARTMENT"",""10=LINETOTAL"",""49265.100000"",""14=U_ENR"","""",""14=U_MSENR"",""S7138270"",""14=U_MSPCN"",""8E125DFC"",""14=ADDRESS2"",""THEIN TUN OO_x000D_SINGAPORE HEALTH SERVICES PTE LTD 168 JALAN BUKIT MERAH SURBANA ONE #16-01 SINGAPORE 150168_x000D_THEIN TUN OO_x000D_TEL: 69365179_x000D_FAX:"&amp;" _x000D_EMAIL: thein.oo@synapxe.sg"""</f>
        <v>"UICACS","","SQL=","2=DOCNUM","33034720","14=CUSTREF","6724000324","14=U_CUSTREF","6724000324","15=DOCDATE","28/3/2024","15=TAXDATE","28/3/2024","14=CARDCODE","CI1256-SGD","14=CARDNAME","SINGAPORE HEALTH SERVICES PTE LTD","14=ITEMCODE","MS9EA-00268GLP","14=ITEMNAME","MS WINSVRDCCORE SNGL SA MVL 2LIC CORELIC","10=QUANTITY","95.000000","14=U_PONO","949449","15=U_PODATE","27/3/2024","10=U_TLINTCOS","0.000000","2=SLPCODE","132","14=SLPNAME","E0001-CS","14=MEMO","WENDY KUM CHIOU SZE","14=CONTACTNAME","FINANCE DEPARTMENT","10=LINETOTAL","49265.100000","14=U_ENR","","14=U_MSENR","S7138270","14=U_MSPCN","8E125DFC","14=ADDRESS2","THEIN TUN OO_x000D_SINGAPORE HEALTH SERVICES PTE LTD 168 JALAN BUKIT MERAH SURBANA ONE #16-01 SINGAPORE 150168_x000D_THEIN TUN OO_x000D_TEL: 69365179_x000D_FAX: _x000D_EMAIL: thein.oo@synapxe.sg"</v>
      </c>
      <c r="K31" s="19">
        <f>MONTH(N31)</f>
        <v>3</v>
      </c>
      <c r="L31" s="19">
        <f>YEAR(N31)</f>
        <v>2024</v>
      </c>
      <c r="M31" s="4">
        <v>33034720</v>
      </c>
      <c r="N31" s="30">
        <v>45379</v>
      </c>
      <c r="O31" s="19" t="str">
        <f>"S7138270"</f>
        <v>S7138270</v>
      </c>
      <c r="P31" s="19" t="str">
        <f>"8E125DFC"</f>
        <v>8E125DFC</v>
      </c>
      <c r="Q31" s="19" t="s">
        <v>52</v>
      </c>
      <c r="R31" s="19" t="str">
        <f>"CI1256-SGD"</f>
        <v>CI1256-SGD</v>
      </c>
      <c r="S31" s="4" t="str">
        <f>"SINGAPORE HEALTH SERVICES PTE LTD"</f>
        <v>SINGAPORE HEALTH SERVICES PTE LTD</v>
      </c>
      <c r="T31" s="19" t="str">
        <f>"6724000324"</f>
        <v>6724000324</v>
      </c>
      <c r="U31" s="40" t="str">
        <f>"949449"</f>
        <v>949449</v>
      </c>
      <c r="V31" s="40">
        <v>45378</v>
      </c>
      <c r="W31" s="40">
        <v>45379</v>
      </c>
      <c r="X31" s="41">
        <f>SUM(N31-V31)</f>
        <v>1</v>
      </c>
      <c r="Y31" s="42" t="str">
        <f>"MS9EA-00268GLP"</f>
        <v>MS9EA-00268GLP</v>
      </c>
      <c r="Z31" s="42" t="str">
        <f>"MS WINSVRDCCORE SNGL SA MVL 2LIC CORELIC"</f>
        <v>MS WINSVRDCCORE SNGL SA MVL 2LIC CORELIC</v>
      </c>
      <c r="AA31" s="42" t="str">
        <f>"WENDY KUM CHIOU SZE"</f>
        <v>WENDY KUM CHIOU SZE</v>
      </c>
      <c r="AB31" s="41">
        <v>95</v>
      </c>
      <c r="AC31" s="30" t="s">
        <v>72</v>
      </c>
      <c r="AD31" s="43" t="str">
        <f>"THEIN TUN OO_x000D_SINGAPORE HEALTH SERVICES PTE LTD 168 JALAN BUKIT MERAH SURBANA ONE #16-01 SINGAPORE 150168_x000D_THEIN TUN OO_x000D_TEL: 69365179_x000D_FAX: _x000D_EMAIL: thein.oo@synapxe.sg"</f>
        <v>THEIN TUN OO_x000D_SINGAPORE HEALTH SERVICES PTE LTD 168 JALAN BUKIT MERAH SURBANA ONE #16-01 SINGAPORE 150168_x000D_THEIN TUN OO_x000D_TEL: 69365179_x000D_FAX: _x000D_EMAIL: thein.oo@synapxe.sg</v>
      </c>
      <c r="AE31" s="44" t="s">
        <v>73</v>
      </c>
      <c r="AF31" s="44" t="s">
        <v>74</v>
      </c>
      <c r="AG31" s="3" t="str">
        <f>"MS9EA-00268GLP"</f>
        <v>MS9EA-00268GLP</v>
      </c>
      <c r="AH31" s="3" t="str">
        <f>"MS WINSVRDCCORE SNGL SA MVL 2LIC CORELIC"</f>
        <v>MS WINSVRDCCORE SNGL SA MVL 2LIC CORELIC</v>
      </c>
      <c r="AI31" s="19" t="s">
        <v>565</v>
      </c>
      <c r="AJ31" s="19" t="s">
        <v>568</v>
      </c>
      <c r="AK31" s="19" t="s">
        <v>563</v>
      </c>
      <c r="AL31" s="19" t="s">
        <v>567</v>
      </c>
    </row>
    <row r="32" spans="1:38">
      <c r="A32" s="1" t="s">
        <v>166</v>
      </c>
      <c r="B32" s="1" t="str">
        <f>IF(K32="","Hide","Show")</f>
        <v>Show</v>
      </c>
      <c r="C32" s="4" t="s">
        <v>43</v>
      </c>
      <c r="E32" s="11" t="str">
        <f>"""UICACS"","""",""SQL="",""2=DOCNUM"",""33034739"",""14=CUSTREF"",""9410260266"",""14=U_CUSTREF"",""9410260266"",""15=DOCDATE"",""28/3/2024"",""15=TAXDATE"",""28/3/2024"",""14=CARDCODE"",""CI1077-SGD"",""14=CARDNAME"",""KK WOMEN'S AND CHILDREN'S HOSPITAL"",""14=ITEMCODE"",""MS9EA-00268GLP"","""&amp;"14=ITEMNAME"",""MS WINSVRDCCORE SNGL SA MVL 2LIC CORELIC"",""10=QUANTITY"",""72.000000"",""14=U_PONO"",""949489"",""15=U_PODATE"",""28/3/2024"",""10=U_TLINTCOS"",""0.000000"",""2=SLPCODE"",""132"",""14=SLPNAME"",""E0001-CS"",""14=MEMO"",""WENDY KUM CHIOU SZE"",""14=CONTACTNAME"",""FINANCE"&amp;" DEPARTMENT"",""10=LINETOTAL"",""35564.400000"",""14=U_ENR"","""",""14=U_MSENR"",""S7138270"",""14=U_MSPCN"",""B1EFBA40"",""14=ADDRESS2"",""LEE JIA HAO_x000D_KK WOMEN'S AND CHILDREN'S HOSPITAL PTE LTD 100 BUKIT TIMAH ROAD  SINGAPORE 229899_x000D_LEE JIA HAO_x000D_TEL: 83218658_x000D_FAX: _x000D_EMAIL: le"&amp;"e.jia.hao1@synapxe.sg"""</f>
        <v>"UICACS","","SQL=","2=DOCNUM","33034739","14=CUSTREF","9410260266","14=U_CUSTREF","9410260266","15=DOCDATE","28/3/2024","15=TAXDATE","28/3/2024","14=CARDCODE","CI1077-SGD","14=CARDNAME","KK WOMEN'S AND CHILDREN'S HOSPITAL","14=ITEMCODE","MS9EA-00268GLP","14=ITEMNAME","MS WINSVRDCCORE SNGL SA MVL 2LIC CORELIC","10=QUANTITY","72.000000","14=U_PONO","949489","15=U_PODATE","28/3/2024","10=U_TLINTCOS","0.000000","2=SLPCODE","132","14=SLPNAME","E0001-CS","14=MEMO","WENDY KUM CHIOU SZE","14=CONTACTNAME","FINANCE DEPARTMENT","10=LINETOTAL","35564.400000","14=U_ENR","","14=U_MSENR","S7138270","14=U_MSPCN","B1EFBA40","14=ADDRESS2","LEE JIA HAO_x000D_KK WOMEN'S AND CHILDREN'S HOSPITAL PTE LTD 100 BUKIT TIMAH ROAD  SINGAPORE 229899_x000D_LEE JIA HAO_x000D_TEL: 83218658_x000D_FAX: _x000D_EMAIL: lee.jia.hao1@synapxe.sg"</v>
      </c>
      <c r="K32" s="19">
        <f>MONTH(N32)</f>
        <v>3</v>
      </c>
      <c r="L32" s="19">
        <f>YEAR(N32)</f>
        <v>2024</v>
      </c>
      <c r="M32" s="4">
        <v>33034739</v>
      </c>
      <c r="N32" s="30">
        <v>45379</v>
      </c>
      <c r="O32" s="19" t="str">
        <f>"S7138270"</f>
        <v>S7138270</v>
      </c>
      <c r="P32" s="19" t="str">
        <f>"B1EFBA40"</f>
        <v>B1EFBA40</v>
      </c>
      <c r="Q32" s="19" t="s">
        <v>52</v>
      </c>
      <c r="R32" s="19" t="str">
        <f>"CI1077-SGD"</f>
        <v>CI1077-SGD</v>
      </c>
      <c r="S32" s="4" t="str">
        <f>"KK WOMEN'S AND CHILDREN'S HOSPITAL"</f>
        <v>KK WOMEN'S AND CHILDREN'S HOSPITAL</v>
      </c>
      <c r="T32" s="19" t="str">
        <f>"9410260266"</f>
        <v>9410260266</v>
      </c>
      <c r="U32" s="40" t="str">
        <f>"949489"</f>
        <v>949489</v>
      </c>
      <c r="V32" s="40">
        <v>45379</v>
      </c>
      <c r="W32" s="40">
        <v>45379</v>
      </c>
      <c r="X32" s="41">
        <f>SUM(N32-V32)</f>
        <v>0</v>
      </c>
      <c r="Y32" s="42" t="str">
        <f>"MS9EA-00268GLP"</f>
        <v>MS9EA-00268GLP</v>
      </c>
      <c r="Z32" s="42" t="str">
        <f>"MS WINSVRDCCORE SNGL SA MVL 2LIC CORELIC"</f>
        <v>MS WINSVRDCCORE SNGL SA MVL 2LIC CORELIC</v>
      </c>
      <c r="AA32" s="42" t="str">
        <f>"WENDY KUM CHIOU SZE"</f>
        <v>WENDY KUM CHIOU SZE</v>
      </c>
      <c r="AB32" s="41">
        <v>72</v>
      </c>
      <c r="AC32" s="30" t="s">
        <v>72</v>
      </c>
      <c r="AD32" s="43" t="str">
        <f>"LEE JIA HAO_x000D_KK WOMEN'S AND CHILDREN'S HOSPITAL PTE LTD 100 BUKIT TIMAH ROAD  SINGAPORE 229899_x000D_LEE JIA HAO_x000D_TEL: 83218658_x000D_FAX: _x000D_EMAIL: lee.jia.hao1@synapxe.sg"</f>
        <v>LEE JIA HAO_x000D_KK WOMEN'S AND CHILDREN'S HOSPITAL PTE LTD 100 BUKIT TIMAH ROAD  SINGAPORE 229899_x000D_LEE JIA HAO_x000D_TEL: 83218658_x000D_FAX: _x000D_EMAIL: lee.jia.hao1@synapxe.sg</v>
      </c>
      <c r="AE32" s="44" t="s">
        <v>73</v>
      </c>
      <c r="AF32" s="44" t="s">
        <v>74</v>
      </c>
      <c r="AG32" s="3" t="str">
        <f>"MS9EA-00268GLP"</f>
        <v>MS9EA-00268GLP</v>
      </c>
      <c r="AH32" s="3" t="str">
        <f>"MS WINSVRDCCORE SNGL SA MVL 2LIC CORELIC"</f>
        <v>MS WINSVRDCCORE SNGL SA MVL 2LIC CORELIC</v>
      </c>
      <c r="AI32" s="19" t="s">
        <v>565</v>
      </c>
      <c r="AJ32" s="19" t="s">
        <v>570</v>
      </c>
      <c r="AK32" s="19" t="s">
        <v>569</v>
      </c>
      <c r="AL32" s="19" t="s">
        <v>567</v>
      </c>
    </row>
    <row r="33" spans="1:43">
      <c r="A33" s="1" t="s">
        <v>166</v>
      </c>
      <c r="B33" s="1" t="str">
        <f>IF(K33="","Hide","Show")</f>
        <v>Show</v>
      </c>
      <c r="C33" s="4" t="s">
        <v>43</v>
      </c>
      <c r="E33" s="11" t="str">
        <f>"""UICACS"","""",""SQL="",""2=DOCNUM"",""33034755"",""14=CUSTREF"",""67240000326"",""14=U_CUSTREF"",""67240000326"",""15=DOCDATE"",""28/3/2024"",""15=TAXDATE"",""28/3/2024"",""14=CARDCODE"",""CI1256-SGD"",""14=CARDNAME"",""SINGAPORE HEALTH SERVICES PTE LTD"",""14=ITEMCODE"",""MS9EM-00832GLP"","&amp;"""14=ITEMNAME"",""MS WIN SVR STD CORE 2022 SNGL 2  LIC CORE LIC"",""10=QUANTITY"",""20.000000"",""14=U_PONO"",""949468/A/B/C"",""15=U_PODATE"",""28/3/2024"",""10=U_TLINTCOS"",""0.000000"",""2=SLPCODE"",""132"",""14=SLPNAME"",""E0001-CS"",""14=MEMO"",""WENDY KUM CHIOU SZE"",""14=CONTACTNA"&amp;"ME"",""FINANCE DEPARTMENT"",""10=LINETOTAL"",""2440.400000"",""14=U_ENR"","""",""14=U_MSENR"",""S7138270"",""14=U_MSPCN"",""4 X PCN"",""14=ADDRESS2"",""LEE JIA HAO_x000D_SINGAPORE HEALTH SERVICES PTE LTD 168 JALAN BUKIT MERAH, SURBANA ONE #16-01 SINGAPORE 150168_x000D_LEE JIA HAO_x000D_TEL: 832"&amp;"18658_x000D_FAX: _x000D_EMAIL: lee.jia.hao1@synapxe.sg"""</f>
        <v>"UICACS","","SQL=","2=DOCNUM","33034755","14=CUSTREF","67240000326","14=U_CUSTREF","67240000326","15=DOCDATE","28/3/2024","15=TAXDATE","28/3/2024","14=CARDCODE","CI1256-SGD","14=CARDNAME","SINGAPORE HEALTH SERVICES PTE LTD","14=ITEMCODE","MS9EM-00832GLP","14=ITEMNAME","MS WIN SVR STD CORE 2022 SNGL 2  LIC CORE LIC","10=QUANTITY","20.000000","14=U_PONO","949468/A/B/C","15=U_PODATE","28/3/2024","10=U_TLINTCOS","0.000000","2=SLPCODE","132","14=SLPNAME","E0001-CS","14=MEMO","WENDY KUM CHIOU SZE","14=CONTACTNAME","FINANCE DEPARTMENT","10=LINETOTAL","2440.400000","14=U_ENR","","14=U_MSENR","S7138270","14=U_MSPCN","4 X PCN","14=ADDRESS2","LEE JIA HAO_x000D_SINGAPORE HEALTH SERVICES PTE LTD 168 JALAN BUKIT MERAH, SURBANA ONE #16-01 SINGAPORE 150168_x000D_LEE JIA HAO_x000D_TEL: 83218658_x000D_FAX: _x000D_EMAIL: lee.jia.hao1@synapxe.sg"</v>
      </c>
      <c r="K33" s="19">
        <f>MONTH(N33)</f>
        <v>3</v>
      </c>
      <c r="L33" s="19">
        <f>YEAR(N33)</f>
        <v>2024</v>
      </c>
      <c r="M33" s="4">
        <v>33034755</v>
      </c>
      <c r="N33" s="30">
        <v>45379</v>
      </c>
      <c r="O33" s="19" t="str">
        <f>"S7138270"</f>
        <v>S7138270</v>
      </c>
      <c r="P33" s="19">
        <v>83288253</v>
      </c>
      <c r="Q33" s="19" t="s">
        <v>52</v>
      </c>
      <c r="R33" s="19" t="str">
        <f>"CI1256-SGD"</f>
        <v>CI1256-SGD</v>
      </c>
      <c r="S33" s="4" t="str">
        <f>"SINGAPORE HEALTH SERVICES PTE LTD"</f>
        <v>SINGAPORE HEALTH SERVICES PTE LTD</v>
      </c>
      <c r="T33" s="19" t="str">
        <f>"67240000326"</f>
        <v>67240000326</v>
      </c>
      <c r="U33" s="40" t="str">
        <f>"949468/A/B/C"</f>
        <v>949468/A/B/C</v>
      </c>
      <c r="V33" s="40">
        <v>45379</v>
      </c>
      <c r="W33" s="40">
        <v>45379</v>
      </c>
      <c r="X33" s="41">
        <f>SUM(N33-V33)</f>
        <v>0</v>
      </c>
      <c r="Y33" s="42" t="str">
        <f>"MS9EM-00832GLP"</f>
        <v>MS9EM-00832GLP</v>
      </c>
      <c r="Z33" s="42" t="str">
        <f>"MS WIN SVR STD CORE 2022 SNGL 2  LIC CORE LIC"</f>
        <v>MS WIN SVR STD CORE 2022 SNGL 2  LIC CORE LIC</v>
      </c>
      <c r="AA33" s="42" t="str">
        <f>"WENDY KUM CHIOU SZE"</f>
        <v>WENDY KUM CHIOU SZE</v>
      </c>
      <c r="AB33" s="41">
        <v>20</v>
      </c>
      <c r="AC33" s="30" t="s">
        <v>72</v>
      </c>
      <c r="AD33" s="43" t="str">
        <f>"LEE JIA HAO_x000D_SINGAPORE HEALTH SERVICES PTE LTD 168 JALAN BUKIT MERAH, SURBANA ONE #16-01 SINGAPORE 150168_x000D_LEE JIA HAO_x000D_TEL: 83218658_x000D_FAX: _x000D_EMAIL: lee.jia.hao1@synapxe.sg"</f>
        <v>LEE JIA HAO_x000D_SINGAPORE HEALTH SERVICES PTE LTD 168 JALAN BUKIT MERAH, SURBANA ONE #16-01 SINGAPORE 150168_x000D_LEE JIA HAO_x000D_TEL: 83218658_x000D_FAX: _x000D_EMAIL: lee.jia.hao1@synapxe.sg</v>
      </c>
      <c r="AE33" s="44" t="s">
        <v>73</v>
      </c>
      <c r="AF33" s="44" t="s">
        <v>74</v>
      </c>
      <c r="AG33" s="3" t="str">
        <f>"MS9EM-00832GLP"</f>
        <v>MS9EM-00832GLP</v>
      </c>
      <c r="AH33" s="3" t="str">
        <f>"MS WIN SVR STD CORE 2022 SNGL 2  LIC CORE LIC"</f>
        <v>MS WIN SVR STD CORE 2022 SNGL 2  LIC CORE LIC</v>
      </c>
      <c r="AI33" s="19" t="s">
        <v>567</v>
      </c>
      <c r="AJ33" s="19" t="s">
        <v>567</v>
      </c>
      <c r="AK33" s="19" t="s">
        <v>567</v>
      </c>
      <c r="AL33" s="19" t="s">
        <v>567</v>
      </c>
    </row>
    <row r="34" spans="1:43">
      <c r="A34" s="1" t="s">
        <v>166</v>
      </c>
      <c r="B34" s="1" t="str">
        <f>IF(K34="","Hide","Show")</f>
        <v>Show</v>
      </c>
      <c r="C34" s="4" t="s">
        <v>43</v>
      </c>
      <c r="E34" s="11" t="str">
        <f>"""UICACS"","""",""SQL="",""2=DOCNUM"",""33034755"",""14=CUSTREF"",""67240000326"",""14=U_CUSTREF"",""67240000326"",""15=DOCDATE"",""28/3/2024"",""15=TAXDATE"",""28/3/2024"",""14=CARDCODE"",""CI1256-SGD"",""14=CARDNAME"",""SINGAPORE HEALTH SERVICES PTE LTD"",""14=ITEMCODE"",""MS9EM-00832GLP"","&amp;"""14=ITEMNAME"",""MS WIN SVR STD CORE 2022 SNGL 2  LIC CORE LIC"",""10=QUANTITY"",""20.000000"",""14=U_PONO"",""949468/A/B/C"",""15=U_PODATE"",""28/3/2024"",""10=U_TLINTCOS"",""0.000000"",""2=SLPCODE"",""132"",""14=SLPNAME"",""E0001-CS"",""14=MEMO"",""WENDY KUM CHIOU SZE"",""14=CONTACTNA"&amp;"ME"",""FINANCE DEPARTMENT"",""10=LINETOTAL"",""2440.400000"",""14=U_ENR"","""",""14=U_MSENR"",""S7138270"",""14=U_MSPCN"",""4 X PCN"",""14=ADDRESS2"",""LEE JIA HAO_x000D_SINGAPORE HEALTH SERVICES PTE LTD 168 JALAN BUKIT MERAH, SURBANA ONE #16-01 SINGAPORE 150168_x000D_LEE JIA HAO_x000D_TEL: 832"&amp;"18658_x000D_FAX: _x000D_EMAIL: lee.jia.hao1@synapxe.sg"""</f>
        <v>"UICACS","","SQL=","2=DOCNUM","33034755","14=CUSTREF","67240000326","14=U_CUSTREF","67240000326","15=DOCDATE","28/3/2024","15=TAXDATE","28/3/2024","14=CARDCODE","CI1256-SGD","14=CARDNAME","SINGAPORE HEALTH SERVICES PTE LTD","14=ITEMCODE","MS9EM-00832GLP","14=ITEMNAME","MS WIN SVR STD CORE 2022 SNGL 2  LIC CORE LIC","10=QUANTITY","20.000000","14=U_PONO","949468/A/B/C","15=U_PODATE","28/3/2024","10=U_TLINTCOS","0.000000","2=SLPCODE","132","14=SLPNAME","E0001-CS","14=MEMO","WENDY KUM CHIOU SZE","14=CONTACTNAME","FINANCE DEPARTMENT","10=LINETOTAL","2440.400000","14=U_ENR","","14=U_MSENR","S7138270","14=U_MSPCN","4 X PCN","14=ADDRESS2","LEE JIA HAO_x000D_SINGAPORE HEALTH SERVICES PTE LTD 168 JALAN BUKIT MERAH, SURBANA ONE #16-01 SINGAPORE 150168_x000D_LEE JIA HAO_x000D_TEL: 83218658_x000D_FAX: _x000D_EMAIL: lee.jia.hao1@synapxe.sg"</v>
      </c>
      <c r="K34" s="19">
        <f>MONTH(N34)</f>
        <v>3</v>
      </c>
      <c r="L34" s="19">
        <f>YEAR(N34)</f>
        <v>2024</v>
      </c>
      <c r="M34" s="4">
        <v>33034755</v>
      </c>
      <c r="N34" s="30">
        <v>45379</v>
      </c>
      <c r="O34" s="19" t="str">
        <f>"S7138270"</f>
        <v>S7138270</v>
      </c>
      <c r="P34" s="19" t="s">
        <v>573</v>
      </c>
      <c r="Q34" s="19" t="s">
        <v>52</v>
      </c>
      <c r="R34" s="19" t="str">
        <f>"CI1256-SGD"</f>
        <v>CI1256-SGD</v>
      </c>
      <c r="S34" s="4" t="str">
        <f>"SINGAPORE HEALTH SERVICES PTE LTD"</f>
        <v>SINGAPORE HEALTH SERVICES PTE LTD</v>
      </c>
      <c r="T34" s="19" t="str">
        <f>"67240000326"</f>
        <v>67240000326</v>
      </c>
      <c r="U34" s="40" t="str">
        <f>"949468/A/B/C"</f>
        <v>949468/A/B/C</v>
      </c>
      <c r="V34" s="40">
        <v>45379</v>
      </c>
      <c r="W34" s="40">
        <v>45379</v>
      </c>
      <c r="X34" s="41">
        <f>SUM(N34-V34)</f>
        <v>0</v>
      </c>
      <c r="Y34" s="42" t="str">
        <f>"MS9EM-00832GLP"</f>
        <v>MS9EM-00832GLP</v>
      </c>
      <c r="Z34" s="42" t="str">
        <f>"MS WIN SVR STD CORE 2022 SNGL 2  LIC CORE LIC"</f>
        <v>MS WIN SVR STD CORE 2022 SNGL 2  LIC CORE LIC</v>
      </c>
      <c r="AA34" s="42" t="str">
        <f>"WENDY KUM CHIOU SZE"</f>
        <v>WENDY KUM CHIOU SZE</v>
      </c>
      <c r="AB34" s="41">
        <v>20</v>
      </c>
      <c r="AC34" s="30" t="s">
        <v>72</v>
      </c>
      <c r="AD34" s="43" t="str">
        <f>"LEE JIA HAO_x000D_SINGAPORE HEALTH SERVICES PTE LTD 168 JALAN BUKIT MERAH, SURBANA ONE #16-01 SINGAPORE 150168_x000D_LEE JIA HAO_x000D_TEL: 83218658_x000D_FAX: _x000D_EMAIL: lee.jia.hao1@synapxe.sg"</f>
        <v>LEE JIA HAO_x000D_SINGAPORE HEALTH SERVICES PTE LTD 168 JALAN BUKIT MERAH, SURBANA ONE #16-01 SINGAPORE 150168_x000D_LEE JIA HAO_x000D_TEL: 83218658_x000D_FAX: _x000D_EMAIL: lee.jia.hao1@synapxe.sg</v>
      </c>
      <c r="AE34" s="44" t="s">
        <v>73</v>
      </c>
      <c r="AF34" s="44" t="s">
        <v>74</v>
      </c>
      <c r="AG34" s="3" t="str">
        <f>"MS9EM-00832GLP"</f>
        <v>MS9EM-00832GLP</v>
      </c>
      <c r="AH34" s="3" t="str">
        <f>"MS WIN SVR STD CORE 2022 SNGL 2  LIC CORE LIC"</f>
        <v>MS WIN SVR STD CORE 2022 SNGL 2  LIC CORE LIC</v>
      </c>
      <c r="AI34" s="19" t="s">
        <v>567</v>
      </c>
      <c r="AJ34" s="19" t="s">
        <v>567</v>
      </c>
      <c r="AK34" s="19" t="s">
        <v>567</v>
      </c>
      <c r="AL34" s="19" t="s">
        <v>567</v>
      </c>
    </row>
    <row r="35" spans="1:43">
      <c r="A35" s="1" t="s">
        <v>166</v>
      </c>
      <c r="B35" s="1" t="str">
        <f>IF(K35="","Hide","Show")</f>
        <v>Show</v>
      </c>
      <c r="C35" s="4" t="s">
        <v>43</v>
      </c>
      <c r="E35" s="11" t="str">
        <f>"""UICACS"","""",""SQL="",""2=DOCNUM"",""33034755"",""14=CUSTREF"",""67240000326"",""14=U_CUSTREF"",""67240000326"",""15=DOCDATE"",""28/3/2024"",""15=TAXDATE"",""28/3/2024"",""14=CARDCODE"",""CI1256-SGD"",""14=CARDNAME"",""SINGAPORE HEALTH SERVICES PTE LTD"",""14=ITEMCODE"",""MS9EM-00832GLP"","&amp;"""14=ITEMNAME"",""MS WIN SVR STD CORE 2022 SNGL 2  LIC CORE LIC"",""10=QUANTITY"",""20.000000"",""14=U_PONO"",""949468/A/B/C"",""15=U_PODATE"",""28/3/2024"",""10=U_TLINTCOS"",""0.000000"",""2=SLPCODE"",""132"",""14=SLPNAME"",""E0001-CS"",""14=MEMO"",""WENDY KUM CHIOU SZE"",""14=CONTACTNA"&amp;"ME"",""FINANCE DEPARTMENT"",""10=LINETOTAL"",""2440.400000"",""14=U_ENR"","""",""14=U_MSENR"",""S7138270"",""14=U_MSPCN"",""4 X PCN"",""14=ADDRESS2"",""LEE JIA HAO_x000D_SINGAPORE HEALTH SERVICES PTE LTD 168 JALAN BUKIT MERAH, SURBANA ONE #16-01 SINGAPORE 150168_x000D_LEE JIA HAO_x000D_TEL: 832"&amp;"18658_x000D_FAX: _x000D_EMAIL: lee.jia.hao1@synapxe.sg"""</f>
        <v>"UICACS","","SQL=","2=DOCNUM","33034755","14=CUSTREF","67240000326","14=U_CUSTREF","67240000326","15=DOCDATE","28/3/2024","15=TAXDATE","28/3/2024","14=CARDCODE","CI1256-SGD","14=CARDNAME","SINGAPORE HEALTH SERVICES PTE LTD","14=ITEMCODE","MS9EM-00832GLP","14=ITEMNAME","MS WIN SVR STD CORE 2022 SNGL 2  LIC CORE LIC","10=QUANTITY","20.000000","14=U_PONO","949468/A/B/C","15=U_PODATE","28/3/2024","10=U_TLINTCOS","0.000000","2=SLPCODE","132","14=SLPNAME","E0001-CS","14=MEMO","WENDY KUM CHIOU SZE","14=CONTACTNAME","FINANCE DEPARTMENT","10=LINETOTAL","2440.400000","14=U_ENR","","14=U_MSENR","S7138270","14=U_MSPCN","4 X PCN","14=ADDRESS2","LEE JIA HAO_x000D_SINGAPORE HEALTH SERVICES PTE LTD 168 JALAN BUKIT MERAH, SURBANA ONE #16-01 SINGAPORE 150168_x000D_LEE JIA HAO_x000D_TEL: 83218658_x000D_FAX: _x000D_EMAIL: lee.jia.hao1@synapxe.sg"</v>
      </c>
      <c r="K35" s="19">
        <f>MONTH(N35)</f>
        <v>3</v>
      </c>
      <c r="L35" s="19">
        <f>YEAR(N35)</f>
        <v>2024</v>
      </c>
      <c r="M35" s="4">
        <v>33034755</v>
      </c>
      <c r="N35" s="30">
        <v>45379</v>
      </c>
      <c r="O35" s="19" t="str">
        <f>"S7138270"</f>
        <v>S7138270</v>
      </c>
      <c r="P35" s="19" t="s">
        <v>572</v>
      </c>
      <c r="Q35" s="19" t="s">
        <v>52</v>
      </c>
      <c r="R35" s="19" t="str">
        <f>"CI1256-SGD"</f>
        <v>CI1256-SGD</v>
      </c>
      <c r="S35" s="4" t="str">
        <f>"SINGAPORE HEALTH SERVICES PTE LTD"</f>
        <v>SINGAPORE HEALTH SERVICES PTE LTD</v>
      </c>
      <c r="T35" s="19" t="str">
        <f>"67240000326"</f>
        <v>67240000326</v>
      </c>
      <c r="U35" s="40" t="str">
        <f>"949468/A/B/C"</f>
        <v>949468/A/B/C</v>
      </c>
      <c r="V35" s="40">
        <v>45379</v>
      </c>
      <c r="W35" s="40">
        <v>45379</v>
      </c>
      <c r="X35" s="41">
        <f>SUM(N35-V35)</f>
        <v>0</v>
      </c>
      <c r="Y35" s="42" t="str">
        <f>"MS9EM-00832GLP"</f>
        <v>MS9EM-00832GLP</v>
      </c>
      <c r="Z35" s="42" t="str">
        <f>"MS WIN SVR STD CORE 2022 SNGL 2  LIC CORE LIC"</f>
        <v>MS WIN SVR STD CORE 2022 SNGL 2  LIC CORE LIC</v>
      </c>
      <c r="AA35" s="42" t="str">
        <f>"WENDY KUM CHIOU SZE"</f>
        <v>WENDY KUM CHIOU SZE</v>
      </c>
      <c r="AB35" s="41">
        <v>20</v>
      </c>
      <c r="AC35" s="30" t="s">
        <v>72</v>
      </c>
      <c r="AD35" s="43" t="str">
        <f>"LEE JIA HAO_x000D_SINGAPORE HEALTH SERVICES PTE LTD 168 JALAN BUKIT MERAH, SURBANA ONE #16-01 SINGAPORE 150168_x000D_LEE JIA HAO_x000D_TEL: 83218658_x000D_FAX: _x000D_EMAIL: lee.jia.hao1@synapxe.sg"</f>
        <v>LEE JIA HAO_x000D_SINGAPORE HEALTH SERVICES PTE LTD 168 JALAN BUKIT MERAH, SURBANA ONE #16-01 SINGAPORE 150168_x000D_LEE JIA HAO_x000D_TEL: 83218658_x000D_FAX: _x000D_EMAIL: lee.jia.hao1@synapxe.sg</v>
      </c>
      <c r="AE35" s="44" t="s">
        <v>73</v>
      </c>
      <c r="AF35" s="44" t="s">
        <v>74</v>
      </c>
      <c r="AG35" s="3" t="str">
        <f>"MS9EM-00832GLP"</f>
        <v>MS9EM-00832GLP</v>
      </c>
      <c r="AH35" s="3" t="str">
        <f>"MS WIN SVR STD CORE 2022 SNGL 2  LIC CORE LIC"</f>
        <v>MS WIN SVR STD CORE 2022 SNGL 2  LIC CORE LIC</v>
      </c>
      <c r="AI35" s="19" t="s">
        <v>567</v>
      </c>
      <c r="AJ35" s="19" t="s">
        <v>567</v>
      </c>
      <c r="AK35" s="19" t="s">
        <v>567</v>
      </c>
      <c r="AL35" s="19" t="s">
        <v>567</v>
      </c>
    </row>
    <row r="36" spans="1:43">
      <c r="A36" s="1" t="s">
        <v>166</v>
      </c>
      <c r="B36" s="1" t="str">
        <f>IF(K36="","Hide","Show")</f>
        <v>Show</v>
      </c>
      <c r="C36" s="4" t="s">
        <v>43</v>
      </c>
      <c r="E36" s="11" t="str">
        <f>"""UICACS"","""",""SQL="",""2=DOCNUM"",""33034755"",""14=CUSTREF"",""67240000326"",""14=U_CUSTREF"",""67240000326"",""15=DOCDATE"",""28/3/2024"",""15=TAXDATE"",""28/3/2024"",""14=CARDCODE"",""CI1256-SGD"",""14=CARDNAME"",""SINGAPORE HEALTH SERVICES PTE LTD"",""14=ITEMCODE"",""MS9EM-00832GLP"","&amp;"""14=ITEMNAME"",""MS WIN SVR STD CORE 2022 SNGL 2  LIC CORE LIC"",""10=QUANTITY"",""24.000000"",""14=U_PONO"",""949468/A/B/C"",""15=U_PODATE"",""28/3/2024"",""10=U_TLINTCOS"",""0.000000"",""2=SLPCODE"",""132"",""14=SLPNAME"",""E0001-CS"",""14=MEMO"",""WENDY KUM CHIOU SZE"",""14=CONTACTNA"&amp;"ME"",""FINANCE DEPARTMENT"",""10=LINETOTAL"",""2928.480000"",""14=U_ENR"","""",""14=U_MSENR"",""S7138270"",""14=U_MSPCN"",""4 X PCN"",""14=ADDRESS2"",""LEE JIA HAO_x000D_SINGAPORE HEALTH SERVICES PTE LTD 168 JALAN BUKIT MERAH, SURBANA ONE #16-01 SINGAPORE 150168_x000D_LEE JIA HAO_x000D_TEL: 832"&amp;"18658_x000D_FAX: _x000D_EMAIL: lee.jia.hao1@synapxe.sg"""</f>
        <v>"UICACS","","SQL=","2=DOCNUM","33034755","14=CUSTREF","67240000326","14=U_CUSTREF","67240000326","15=DOCDATE","28/3/2024","15=TAXDATE","28/3/2024","14=CARDCODE","CI1256-SGD","14=CARDNAME","SINGAPORE HEALTH SERVICES PTE LTD","14=ITEMCODE","MS9EM-00832GLP","14=ITEMNAME","MS WIN SVR STD CORE 2022 SNGL 2  LIC CORE LIC","10=QUANTITY","24.000000","14=U_PONO","949468/A/B/C","15=U_PODATE","28/3/2024","10=U_TLINTCOS","0.000000","2=SLPCODE","132","14=SLPNAME","E0001-CS","14=MEMO","WENDY KUM CHIOU SZE","14=CONTACTNAME","FINANCE DEPARTMENT","10=LINETOTAL","2928.480000","14=U_ENR","","14=U_MSENR","S7138270","14=U_MSPCN","4 X PCN","14=ADDRESS2","LEE JIA HAO_x000D_SINGAPORE HEALTH SERVICES PTE LTD 168 JALAN BUKIT MERAH, SURBANA ONE #16-01 SINGAPORE 150168_x000D_LEE JIA HAO_x000D_TEL: 83218658_x000D_FAX: _x000D_EMAIL: lee.jia.hao1@synapxe.sg"</v>
      </c>
      <c r="K36" s="19">
        <f>MONTH(N36)</f>
        <v>3</v>
      </c>
      <c r="L36" s="19">
        <f>YEAR(N36)</f>
        <v>2024</v>
      </c>
      <c r="M36" s="4">
        <v>33034755</v>
      </c>
      <c r="N36" s="30">
        <v>45379</v>
      </c>
      <c r="O36" s="19" t="str">
        <f>"S7138270"</f>
        <v>S7138270</v>
      </c>
      <c r="P36" s="19" t="s">
        <v>571</v>
      </c>
      <c r="Q36" s="19" t="s">
        <v>52</v>
      </c>
      <c r="R36" s="19" t="str">
        <f>"CI1256-SGD"</f>
        <v>CI1256-SGD</v>
      </c>
      <c r="S36" s="4" t="str">
        <f>"SINGAPORE HEALTH SERVICES PTE LTD"</f>
        <v>SINGAPORE HEALTH SERVICES PTE LTD</v>
      </c>
      <c r="T36" s="19" t="str">
        <f>"67240000326"</f>
        <v>67240000326</v>
      </c>
      <c r="U36" s="40" t="str">
        <f>"949468/A/B/C"</f>
        <v>949468/A/B/C</v>
      </c>
      <c r="V36" s="40">
        <v>45379</v>
      </c>
      <c r="W36" s="40">
        <v>45379</v>
      </c>
      <c r="X36" s="41">
        <f>SUM(N36-V36)</f>
        <v>0</v>
      </c>
      <c r="Y36" s="42" t="str">
        <f>"MS9EM-00832GLP"</f>
        <v>MS9EM-00832GLP</v>
      </c>
      <c r="Z36" s="42" t="str">
        <f>"MS WIN SVR STD CORE 2022 SNGL 2  LIC CORE LIC"</f>
        <v>MS WIN SVR STD CORE 2022 SNGL 2  LIC CORE LIC</v>
      </c>
      <c r="AA36" s="42" t="str">
        <f>"WENDY KUM CHIOU SZE"</f>
        <v>WENDY KUM CHIOU SZE</v>
      </c>
      <c r="AB36" s="41">
        <v>24</v>
      </c>
      <c r="AC36" s="30" t="s">
        <v>72</v>
      </c>
      <c r="AD36" s="43" t="str">
        <f>"LEE JIA HAO_x000D_SINGAPORE HEALTH SERVICES PTE LTD 168 JALAN BUKIT MERAH, SURBANA ONE #16-01 SINGAPORE 150168_x000D_LEE JIA HAO_x000D_TEL: 83218658_x000D_FAX: _x000D_EMAIL: lee.jia.hao1@synapxe.sg"</f>
        <v>LEE JIA HAO_x000D_SINGAPORE HEALTH SERVICES PTE LTD 168 JALAN BUKIT MERAH, SURBANA ONE #16-01 SINGAPORE 150168_x000D_LEE JIA HAO_x000D_TEL: 83218658_x000D_FAX: _x000D_EMAIL: lee.jia.hao1@synapxe.sg</v>
      </c>
      <c r="AE36" s="44" t="s">
        <v>73</v>
      </c>
      <c r="AF36" s="44" t="s">
        <v>74</v>
      </c>
      <c r="AG36" s="3" t="str">
        <f>"MS9EM-00832GLP"</f>
        <v>MS9EM-00832GLP</v>
      </c>
      <c r="AH36" s="3" t="str">
        <f>"MS WIN SVR STD CORE 2022 SNGL 2  LIC CORE LIC"</f>
        <v>MS WIN SVR STD CORE 2022 SNGL 2  LIC CORE LIC</v>
      </c>
      <c r="AI36" s="19" t="s">
        <v>567</v>
      </c>
      <c r="AJ36" s="19" t="s">
        <v>567</v>
      </c>
      <c r="AK36" s="19" t="s">
        <v>567</v>
      </c>
      <c r="AL36" s="19" t="s">
        <v>567</v>
      </c>
    </row>
    <row r="37" spans="1:43" hidden="1">
      <c r="B37" s="1" t="str">
        <f>IF(K37="","Hide","Show")</f>
        <v>Hide</v>
      </c>
      <c r="C37" s="4" t="s">
        <v>44</v>
      </c>
      <c r="E37" s="11" t="str">
        <f>""</f>
        <v/>
      </c>
      <c r="K37" s="4" t="str">
        <f>""</f>
        <v/>
      </c>
      <c r="L37" s="30" t="str">
        <f>""</f>
        <v/>
      </c>
      <c r="M37" s="4" t="str">
        <f>""</f>
        <v/>
      </c>
      <c r="N37" s="4" t="str">
        <f>""</f>
        <v/>
      </c>
      <c r="O37" s="4" t="str">
        <f>""</f>
        <v/>
      </c>
      <c r="P37" s="4" t="str">
        <f>""</f>
        <v/>
      </c>
      <c r="Q37" s="19" t="s">
        <v>52</v>
      </c>
      <c r="R37" s="5"/>
      <c r="S37" s="4" t="str">
        <f>""</f>
        <v/>
      </c>
      <c r="T37" s="4" t="str">
        <f>""</f>
        <v/>
      </c>
      <c r="V37" s="4" t="str">
        <f>""</f>
        <v/>
      </c>
      <c r="W37" s="17" t="str">
        <f>""</f>
        <v/>
      </c>
      <c r="X37" s="4" t="str">
        <f>""</f>
        <v/>
      </c>
      <c r="Y37" s="16" t="str">
        <f>""</f>
        <v/>
      </c>
      <c r="Z37" s="5" t="str">
        <f>""</f>
        <v/>
      </c>
      <c r="AA37" s="4" t="str">
        <f>""</f>
        <v/>
      </c>
      <c r="AB37" s="44">
        <f>IFERROR(#REF!/W37,0)</f>
        <v>0</v>
      </c>
    </row>
    <row r="38" spans="1:43" hidden="1">
      <c r="B38" s="1" t="str">
        <f>IF(K38="","Hide","Show")</f>
        <v>Hide</v>
      </c>
      <c r="C38" s="4" t="s">
        <v>45</v>
      </c>
      <c r="E38" s="11" t="str">
        <f>""</f>
        <v/>
      </c>
      <c r="K38" s="4" t="str">
        <f>""</f>
        <v/>
      </c>
      <c r="L38" s="30" t="str">
        <f>""</f>
        <v/>
      </c>
      <c r="M38" s="4" t="str">
        <f>""</f>
        <v/>
      </c>
      <c r="N38" s="4" t="str">
        <f>""</f>
        <v/>
      </c>
      <c r="O38" s="4" t="str">
        <f>""</f>
        <v/>
      </c>
      <c r="P38" s="4" t="str">
        <f>""</f>
        <v/>
      </c>
      <c r="Q38" s="19" t="s">
        <v>52</v>
      </c>
      <c r="R38" s="5"/>
      <c r="S38" s="4" t="str">
        <f>""</f>
        <v/>
      </c>
      <c r="T38" s="4" t="str">
        <f>""</f>
        <v/>
      </c>
      <c r="V38" s="4" t="str">
        <f>""</f>
        <v/>
      </c>
      <c r="W38" s="17" t="str">
        <f>""</f>
        <v/>
      </c>
      <c r="X38" s="4" t="str">
        <f>""</f>
        <v/>
      </c>
      <c r="Y38" s="16" t="str">
        <f>""</f>
        <v/>
      </c>
      <c r="Z38" s="5" t="str">
        <f>""</f>
        <v/>
      </c>
      <c r="AA38" s="4" t="str">
        <f>""</f>
        <v/>
      </c>
      <c r="AB38" s="44">
        <f>IFERROR(#REF!/W38,0)</f>
        <v>0</v>
      </c>
    </row>
    <row r="39" spans="1:43">
      <c r="AB39" s="31"/>
    </row>
    <row r="40" spans="1:43">
      <c r="AF40" s="14"/>
    </row>
    <row r="41" spans="1:43">
      <c r="AM41" s="14"/>
    </row>
    <row r="42" spans="1:43">
      <c r="AN42" s="14"/>
    </row>
    <row r="43" spans="1:43">
      <c r="AO43" s="14"/>
    </row>
    <row r="44" spans="1:43">
      <c r="AP44" s="14"/>
    </row>
    <row r="45" spans="1:43">
      <c r="AQ45" s="14"/>
    </row>
  </sheetData>
  <sortState xmlns:xlrd2="http://schemas.microsoft.com/office/spreadsheetml/2017/richdata2" ref="A24:AQ36">
    <sortCondition ref="M24:M36"/>
    <sortCondition ref="S24:S36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5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6" t="s">
        <v>87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486</v>
      </c>
    </row>
    <row r="4" spans="1:5">
      <c r="A4" s="46" t="s">
        <v>0</v>
      </c>
      <c r="B4" s="46" t="s">
        <v>6</v>
      </c>
      <c r="C4" s="46" t="s">
        <v>487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6" t="s">
        <v>87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486</v>
      </c>
    </row>
    <row r="4" spans="1:5">
      <c r="A4" s="46" t="s">
        <v>0</v>
      </c>
      <c r="B4" s="46" t="s">
        <v>6</v>
      </c>
      <c r="C4" s="46" t="s">
        <v>487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6" t="s">
        <v>165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223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224</v>
      </c>
      <c r="V24" s="46" t="s">
        <v>115</v>
      </c>
      <c r="W24" s="46" t="s">
        <v>116</v>
      </c>
      <c r="X24" s="46" t="s">
        <v>225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226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B25" s="46" t="s">
        <v>130</v>
      </c>
      <c r="C25" s="46" t="s">
        <v>44</v>
      </c>
      <c r="E25" s="46" t="s">
        <v>131</v>
      </c>
      <c r="K25" s="46" t="s">
        <v>132</v>
      </c>
      <c r="L25" s="46" t="s">
        <v>133</v>
      </c>
      <c r="M25" s="46" t="s">
        <v>134</v>
      </c>
      <c r="N25" s="46" t="s">
        <v>135</v>
      </c>
      <c r="O25" s="46" t="s">
        <v>136</v>
      </c>
      <c r="P25" s="46" t="s">
        <v>137</v>
      </c>
      <c r="Q25" s="46" t="s">
        <v>138</v>
      </c>
      <c r="S25" s="46" t="s">
        <v>137</v>
      </c>
      <c r="T25" s="46" t="s">
        <v>139</v>
      </c>
      <c r="V25" s="46" t="s">
        <v>140</v>
      </c>
      <c r="W25" s="46" t="s">
        <v>141</v>
      </c>
      <c r="X25" s="46" t="s">
        <v>142</v>
      </c>
      <c r="Y25" s="46" t="s">
        <v>143</v>
      </c>
      <c r="Z25" s="46" t="s">
        <v>144</v>
      </c>
      <c r="AA25" s="46" t="s">
        <v>145</v>
      </c>
      <c r="AB25" s="46" t="s">
        <v>227</v>
      </c>
      <c r="AC25" s="46" t="s">
        <v>146</v>
      </c>
    </row>
    <row r="26" spans="1:42">
      <c r="B26" s="46" t="s">
        <v>147</v>
      </c>
      <c r="C26" s="46" t="s">
        <v>45</v>
      </c>
      <c r="E26" s="46" t="s">
        <v>148</v>
      </c>
      <c r="K26" s="46" t="s">
        <v>149</v>
      </c>
      <c r="L26" s="46" t="s">
        <v>150</v>
      </c>
      <c r="M26" s="46" t="s">
        <v>151</v>
      </c>
      <c r="N26" s="46" t="s">
        <v>152</v>
      </c>
      <c r="O26" s="46" t="s">
        <v>153</v>
      </c>
      <c r="P26" s="46" t="s">
        <v>154</v>
      </c>
      <c r="Q26" s="46" t="s">
        <v>155</v>
      </c>
      <c r="S26" s="46" t="s">
        <v>154</v>
      </c>
      <c r="T26" s="46" t="s">
        <v>156</v>
      </c>
      <c r="V26" s="46" t="s">
        <v>157</v>
      </c>
      <c r="W26" s="46" t="s">
        <v>158</v>
      </c>
      <c r="X26" s="46" t="s">
        <v>159</v>
      </c>
      <c r="Y26" s="46" t="s">
        <v>160</v>
      </c>
      <c r="Z26" s="46" t="s">
        <v>161</v>
      </c>
      <c r="AA26" s="46" t="s">
        <v>162</v>
      </c>
      <c r="AB26" s="46" t="s">
        <v>228</v>
      </c>
      <c r="AC26" s="46" t="s">
        <v>163</v>
      </c>
    </row>
    <row r="28" spans="1:42">
      <c r="AB28" s="46" t="s">
        <v>164</v>
      </c>
      <c r="AC28" s="46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6" t="s">
        <v>165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223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224</v>
      </c>
      <c r="V24" s="46" t="s">
        <v>115</v>
      </c>
      <c r="W24" s="46" t="s">
        <v>116</v>
      </c>
      <c r="X24" s="46" t="s">
        <v>225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226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B25" s="46" t="s">
        <v>130</v>
      </c>
      <c r="C25" s="46" t="s">
        <v>44</v>
      </c>
      <c r="E25" s="46" t="s">
        <v>131</v>
      </c>
      <c r="K25" s="46" t="s">
        <v>132</v>
      </c>
      <c r="L25" s="46" t="s">
        <v>133</v>
      </c>
      <c r="M25" s="46" t="s">
        <v>134</v>
      </c>
      <c r="N25" s="46" t="s">
        <v>135</v>
      </c>
      <c r="O25" s="46" t="s">
        <v>136</v>
      </c>
      <c r="P25" s="46" t="s">
        <v>137</v>
      </c>
      <c r="Q25" s="46" t="s">
        <v>138</v>
      </c>
      <c r="S25" s="46" t="s">
        <v>137</v>
      </c>
      <c r="T25" s="46" t="s">
        <v>139</v>
      </c>
      <c r="V25" s="46" t="s">
        <v>140</v>
      </c>
      <c r="W25" s="46" t="s">
        <v>141</v>
      </c>
      <c r="X25" s="46" t="s">
        <v>142</v>
      </c>
      <c r="Y25" s="46" t="s">
        <v>143</v>
      </c>
      <c r="Z25" s="46" t="s">
        <v>144</v>
      </c>
      <c r="AA25" s="46" t="s">
        <v>145</v>
      </c>
      <c r="AB25" s="46" t="s">
        <v>227</v>
      </c>
      <c r="AC25" s="46" t="s">
        <v>146</v>
      </c>
    </row>
    <row r="26" spans="1:42">
      <c r="B26" s="46" t="s">
        <v>147</v>
      </c>
      <c r="C26" s="46" t="s">
        <v>45</v>
      </c>
      <c r="E26" s="46" t="s">
        <v>148</v>
      </c>
      <c r="K26" s="46" t="s">
        <v>149</v>
      </c>
      <c r="L26" s="46" t="s">
        <v>150</v>
      </c>
      <c r="M26" s="46" t="s">
        <v>151</v>
      </c>
      <c r="N26" s="46" t="s">
        <v>152</v>
      </c>
      <c r="O26" s="46" t="s">
        <v>153</v>
      </c>
      <c r="P26" s="46" t="s">
        <v>154</v>
      </c>
      <c r="Q26" s="46" t="s">
        <v>155</v>
      </c>
      <c r="S26" s="46" t="s">
        <v>154</v>
      </c>
      <c r="T26" s="46" t="s">
        <v>156</v>
      </c>
      <c r="V26" s="46" t="s">
        <v>157</v>
      </c>
      <c r="W26" s="46" t="s">
        <v>158</v>
      </c>
      <c r="X26" s="46" t="s">
        <v>159</v>
      </c>
      <c r="Y26" s="46" t="s">
        <v>160</v>
      </c>
      <c r="Z26" s="46" t="s">
        <v>161</v>
      </c>
      <c r="AA26" s="46" t="s">
        <v>162</v>
      </c>
      <c r="AB26" s="46" t="s">
        <v>228</v>
      </c>
      <c r="AC26" s="46" t="s">
        <v>163</v>
      </c>
    </row>
    <row r="28" spans="1:42">
      <c r="AB28" s="46" t="s">
        <v>164</v>
      </c>
      <c r="AC28" s="46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12F54-7702-46AB-89D5-FDFBE06BC1C0}">
  <dimension ref="A1:E30"/>
  <sheetViews>
    <sheetView workbookViewId="0"/>
  </sheetViews>
  <sheetFormatPr defaultRowHeight="15"/>
  <sheetData>
    <row r="1" spans="1:5">
      <c r="A1" s="46" t="s">
        <v>168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486</v>
      </c>
    </row>
    <row r="4" spans="1:5">
      <c r="A4" s="46" t="s">
        <v>0</v>
      </c>
      <c r="B4" s="46" t="s">
        <v>6</v>
      </c>
      <c r="C4" s="46" t="s">
        <v>487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09826-FF0E-4106-8FF1-75136323076A}">
  <dimension ref="A1:AP41"/>
  <sheetViews>
    <sheetView workbookViewId="0"/>
  </sheetViews>
  <sheetFormatPr defaultRowHeight="15"/>
  <sheetData>
    <row r="1" spans="1:35">
      <c r="A1" s="46" t="s">
        <v>222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223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224</v>
      </c>
      <c r="V24" s="46" t="s">
        <v>115</v>
      </c>
      <c r="W24" s="46" t="s">
        <v>116</v>
      </c>
      <c r="X24" s="46" t="s">
        <v>225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226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A25" s="46" t="s">
        <v>166</v>
      </c>
      <c r="B25" s="46" t="s">
        <v>130</v>
      </c>
      <c r="C25" s="46" t="s">
        <v>43</v>
      </c>
      <c r="E25" s="46" t="s">
        <v>488</v>
      </c>
      <c r="K25" s="46" t="s">
        <v>170</v>
      </c>
      <c r="L25" s="46" t="s">
        <v>171</v>
      </c>
      <c r="M25" s="46" t="s">
        <v>132</v>
      </c>
      <c r="N25" s="46" t="s">
        <v>133</v>
      </c>
      <c r="O25" s="46" t="s">
        <v>134</v>
      </c>
      <c r="P25" s="46" t="s">
        <v>172</v>
      </c>
      <c r="R25" s="46" t="s">
        <v>135</v>
      </c>
      <c r="S25" s="46" t="s">
        <v>136</v>
      </c>
      <c r="T25" s="46" t="s">
        <v>138</v>
      </c>
      <c r="U25" s="46" t="s">
        <v>145</v>
      </c>
      <c r="V25" s="46" t="s">
        <v>173</v>
      </c>
      <c r="W25" s="46" t="s">
        <v>174</v>
      </c>
      <c r="X25" s="46" t="s">
        <v>230</v>
      </c>
      <c r="Y25" s="46" t="s">
        <v>137</v>
      </c>
      <c r="Z25" s="46" t="s">
        <v>139</v>
      </c>
      <c r="AA25" s="46" t="s">
        <v>140</v>
      </c>
      <c r="AB25" s="46" t="s">
        <v>141</v>
      </c>
      <c r="AC25" s="46" t="s">
        <v>231</v>
      </c>
      <c r="AD25" s="46" t="s">
        <v>146</v>
      </c>
      <c r="AE25" s="46" t="s">
        <v>175</v>
      </c>
      <c r="AF25" s="46" t="s">
        <v>146</v>
      </c>
      <c r="AG25" s="46" t="s">
        <v>72</v>
      </c>
      <c r="AH25" s="46" t="s">
        <v>143</v>
      </c>
      <c r="AI25" s="46" t="s">
        <v>73</v>
      </c>
      <c r="AJ25" s="46" t="s">
        <v>74</v>
      </c>
      <c r="AK25" s="46" t="s">
        <v>176</v>
      </c>
      <c r="AL25" s="46" t="s">
        <v>177</v>
      </c>
      <c r="AM25" s="46" t="s">
        <v>178</v>
      </c>
      <c r="AN25" s="46" t="s">
        <v>179</v>
      </c>
      <c r="AO25" s="46" t="s">
        <v>180</v>
      </c>
      <c r="AP25" s="46" t="s">
        <v>181</v>
      </c>
    </row>
    <row r="26" spans="1:42">
      <c r="A26" s="46" t="s">
        <v>166</v>
      </c>
      <c r="B26" s="46" t="s">
        <v>147</v>
      </c>
      <c r="C26" s="46" t="s">
        <v>43</v>
      </c>
      <c r="E26" s="46" t="s">
        <v>489</v>
      </c>
      <c r="K26" s="46" t="s">
        <v>182</v>
      </c>
      <c r="L26" s="46" t="s">
        <v>183</v>
      </c>
      <c r="M26" s="46" t="s">
        <v>149</v>
      </c>
      <c r="N26" s="46" t="s">
        <v>150</v>
      </c>
      <c r="O26" s="46" t="s">
        <v>151</v>
      </c>
      <c r="P26" s="46" t="s">
        <v>184</v>
      </c>
      <c r="R26" s="46" t="s">
        <v>152</v>
      </c>
      <c r="S26" s="46" t="s">
        <v>153</v>
      </c>
      <c r="T26" s="46" t="s">
        <v>155</v>
      </c>
      <c r="U26" s="46" t="s">
        <v>162</v>
      </c>
      <c r="V26" s="46" t="s">
        <v>185</v>
      </c>
      <c r="W26" s="46" t="s">
        <v>186</v>
      </c>
      <c r="X26" s="46" t="s">
        <v>232</v>
      </c>
      <c r="Y26" s="46" t="s">
        <v>154</v>
      </c>
      <c r="Z26" s="46" t="s">
        <v>156</v>
      </c>
      <c r="AA26" s="46" t="s">
        <v>157</v>
      </c>
      <c r="AB26" s="46" t="s">
        <v>158</v>
      </c>
      <c r="AC26" s="46" t="s">
        <v>233</v>
      </c>
      <c r="AD26" s="46" t="s">
        <v>163</v>
      </c>
      <c r="AE26" s="46" t="s">
        <v>187</v>
      </c>
      <c r="AF26" s="46" t="s">
        <v>163</v>
      </c>
      <c r="AG26" s="46" t="s">
        <v>72</v>
      </c>
      <c r="AH26" s="46" t="s">
        <v>160</v>
      </c>
      <c r="AI26" s="46" t="s">
        <v>73</v>
      </c>
      <c r="AJ26" s="46" t="s">
        <v>74</v>
      </c>
      <c r="AK26" s="46" t="s">
        <v>188</v>
      </c>
      <c r="AL26" s="46" t="s">
        <v>189</v>
      </c>
      <c r="AM26" s="46" t="s">
        <v>190</v>
      </c>
      <c r="AN26" s="46" t="s">
        <v>191</v>
      </c>
      <c r="AO26" s="46" t="s">
        <v>192</v>
      </c>
      <c r="AP26" s="46" t="s">
        <v>193</v>
      </c>
    </row>
    <row r="27" spans="1:42">
      <c r="A27" s="46" t="s">
        <v>166</v>
      </c>
      <c r="B27" s="46" t="s">
        <v>194</v>
      </c>
      <c r="C27" s="46" t="s">
        <v>43</v>
      </c>
      <c r="E27" s="46" t="s">
        <v>490</v>
      </c>
      <c r="K27" s="46" t="s">
        <v>234</v>
      </c>
      <c r="L27" s="46" t="s">
        <v>235</v>
      </c>
      <c r="M27" s="46" t="s">
        <v>195</v>
      </c>
      <c r="N27" s="46" t="s">
        <v>196</v>
      </c>
      <c r="O27" s="46" t="s">
        <v>197</v>
      </c>
      <c r="P27" s="46" t="s">
        <v>236</v>
      </c>
      <c r="R27" s="46" t="s">
        <v>198</v>
      </c>
      <c r="S27" s="46" t="s">
        <v>199</v>
      </c>
      <c r="T27" s="46" t="s">
        <v>201</v>
      </c>
      <c r="U27" s="46" t="s">
        <v>206</v>
      </c>
      <c r="V27" s="46" t="s">
        <v>237</v>
      </c>
      <c r="W27" s="46" t="s">
        <v>238</v>
      </c>
      <c r="X27" s="46" t="s">
        <v>239</v>
      </c>
      <c r="Y27" s="46" t="s">
        <v>200</v>
      </c>
      <c r="Z27" s="46" t="s">
        <v>202</v>
      </c>
      <c r="AA27" s="46" t="s">
        <v>203</v>
      </c>
      <c r="AB27" s="46" t="s">
        <v>204</v>
      </c>
      <c r="AC27" s="46" t="s">
        <v>240</v>
      </c>
      <c r="AD27" s="46" t="s">
        <v>207</v>
      </c>
      <c r="AE27" s="46" t="s">
        <v>241</v>
      </c>
      <c r="AF27" s="46" t="s">
        <v>207</v>
      </c>
      <c r="AG27" s="46" t="s">
        <v>72</v>
      </c>
      <c r="AH27" s="46" t="s">
        <v>205</v>
      </c>
      <c r="AI27" s="46" t="s">
        <v>73</v>
      </c>
      <c r="AJ27" s="46" t="s">
        <v>74</v>
      </c>
      <c r="AK27" s="46" t="s">
        <v>242</v>
      </c>
      <c r="AL27" s="46" t="s">
        <v>243</v>
      </c>
      <c r="AM27" s="46" t="s">
        <v>244</v>
      </c>
      <c r="AN27" s="46" t="s">
        <v>245</v>
      </c>
      <c r="AO27" s="46" t="s">
        <v>246</v>
      </c>
      <c r="AP27" s="46" t="s">
        <v>247</v>
      </c>
    </row>
    <row r="28" spans="1:42">
      <c r="A28" s="46" t="s">
        <v>166</v>
      </c>
      <c r="B28" s="46" t="s">
        <v>208</v>
      </c>
      <c r="C28" s="46" t="s">
        <v>43</v>
      </c>
      <c r="E28" s="46" t="s">
        <v>491</v>
      </c>
      <c r="K28" s="46" t="s">
        <v>248</v>
      </c>
      <c r="L28" s="46" t="s">
        <v>249</v>
      </c>
      <c r="M28" s="46" t="s">
        <v>209</v>
      </c>
      <c r="N28" s="46" t="s">
        <v>210</v>
      </c>
      <c r="O28" s="46" t="s">
        <v>211</v>
      </c>
      <c r="P28" s="46" t="s">
        <v>250</v>
      </c>
      <c r="R28" s="46" t="s">
        <v>212</v>
      </c>
      <c r="S28" s="46" t="s">
        <v>213</v>
      </c>
      <c r="T28" s="46" t="s">
        <v>215</v>
      </c>
      <c r="U28" s="46" t="s">
        <v>220</v>
      </c>
      <c r="V28" s="46" t="s">
        <v>251</v>
      </c>
      <c r="W28" s="46" t="s">
        <v>252</v>
      </c>
      <c r="X28" s="46" t="s">
        <v>253</v>
      </c>
      <c r="Y28" s="46" t="s">
        <v>214</v>
      </c>
      <c r="Z28" s="46" t="s">
        <v>216</v>
      </c>
      <c r="AA28" s="46" t="s">
        <v>217</v>
      </c>
      <c r="AB28" s="46" t="s">
        <v>218</v>
      </c>
      <c r="AC28" s="46" t="s">
        <v>254</v>
      </c>
      <c r="AD28" s="46" t="s">
        <v>221</v>
      </c>
      <c r="AE28" s="46" t="s">
        <v>255</v>
      </c>
      <c r="AF28" s="46" t="s">
        <v>221</v>
      </c>
      <c r="AG28" s="46" t="s">
        <v>72</v>
      </c>
      <c r="AH28" s="46" t="s">
        <v>219</v>
      </c>
      <c r="AI28" s="46" t="s">
        <v>73</v>
      </c>
      <c r="AJ28" s="46" t="s">
        <v>74</v>
      </c>
      <c r="AK28" s="46" t="s">
        <v>256</v>
      </c>
      <c r="AL28" s="46" t="s">
        <v>257</v>
      </c>
      <c r="AM28" s="46" t="s">
        <v>258</v>
      </c>
      <c r="AN28" s="46" t="s">
        <v>259</v>
      </c>
      <c r="AO28" s="46" t="s">
        <v>260</v>
      </c>
      <c r="AP28" s="46" t="s">
        <v>261</v>
      </c>
    </row>
    <row r="29" spans="1:42">
      <c r="A29" s="46" t="s">
        <v>166</v>
      </c>
      <c r="B29" s="46" t="s">
        <v>262</v>
      </c>
      <c r="C29" s="46" t="s">
        <v>43</v>
      </c>
      <c r="E29" s="46" t="s">
        <v>492</v>
      </c>
      <c r="K29" s="46" t="s">
        <v>263</v>
      </c>
      <c r="L29" s="46" t="s">
        <v>264</v>
      </c>
      <c r="M29" s="46" t="s">
        <v>265</v>
      </c>
      <c r="N29" s="46" t="s">
        <v>266</v>
      </c>
      <c r="O29" s="46" t="s">
        <v>267</v>
      </c>
      <c r="P29" s="46" t="s">
        <v>268</v>
      </c>
      <c r="R29" s="46" t="s">
        <v>269</v>
      </c>
      <c r="S29" s="46" t="s">
        <v>270</v>
      </c>
      <c r="T29" s="46" t="s">
        <v>271</v>
      </c>
      <c r="U29" s="46" t="s">
        <v>272</v>
      </c>
      <c r="V29" s="46" t="s">
        <v>273</v>
      </c>
      <c r="W29" s="46" t="s">
        <v>274</v>
      </c>
      <c r="X29" s="46" t="s">
        <v>275</v>
      </c>
      <c r="Y29" s="46" t="s">
        <v>276</v>
      </c>
      <c r="Z29" s="46" t="s">
        <v>277</v>
      </c>
      <c r="AA29" s="46" t="s">
        <v>278</v>
      </c>
      <c r="AB29" s="46" t="s">
        <v>279</v>
      </c>
      <c r="AC29" s="46" t="s">
        <v>280</v>
      </c>
      <c r="AD29" s="46" t="s">
        <v>281</v>
      </c>
      <c r="AE29" s="46" t="s">
        <v>282</v>
      </c>
      <c r="AF29" s="46" t="s">
        <v>281</v>
      </c>
      <c r="AG29" s="46" t="s">
        <v>72</v>
      </c>
      <c r="AH29" s="46" t="s">
        <v>283</v>
      </c>
      <c r="AI29" s="46" t="s">
        <v>73</v>
      </c>
      <c r="AJ29" s="46" t="s">
        <v>74</v>
      </c>
      <c r="AK29" s="46" t="s">
        <v>284</v>
      </c>
      <c r="AL29" s="46" t="s">
        <v>285</v>
      </c>
      <c r="AM29" s="46" t="s">
        <v>286</v>
      </c>
      <c r="AN29" s="46" t="s">
        <v>287</v>
      </c>
      <c r="AO29" s="46" t="s">
        <v>288</v>
      </c>
      <c r="AP29" s="46" t="s">
        <v>289</v>
      </c>
    </row>
    <row r="30" spans="1:42">
      <c r="A30" s="46" t="s">
        <v>166</v>
      </c>
      <c r="B30" s="46" t="s">
        <v>290</v>
      </c>
      <c r="C30" s="46" t="s">
        <v>43</v>
      </c>
      <c r="E30" s="46" t="s">
        <v>493</v>
      </c>
      <c r="K30" s="46" t="s">
        <v>291</v>
      </c>
      <c r="L30" s="46" t="s">
        <v>292</v>
      </c>
      <c r="M30" s="46" t="s">
        <v>293</v>
      </c>
      <c r="N30" s="46" t="s">
        <v>294</v>
      </c>
      <c r="O30" s="46" t="s">
        <v>295</v>
      </c>
      <c r="P30" s="46" t="s">
        <v>296</v>
      </c>
      <c r="R30" s="46" t="s">
        <v>297</v>
      </c>
      <c r="S30" s="46" t="s">
        <v>298</v>
      </c>
      <c r="T30" s="46" t="s">
        <v>299</v>
      </c>
      <c r="U30" s="46" t="s">
        <v>300</v>
      </c>
      <c r="V30" s="46" t="s">
        <v>301</v>
      </c>
      <c r="W30" s="46" t="s">
        <v>302</v>
      </c>
      <c r="X30" s="46" t="s">
        <v>303</v>
      </c>
      <c r="Y30" s="46" t="s">
        <v>304</v>
      </c>
      <c r="Z30" s="46" t="s">
        <v>305</v>
      </c>
      <c r="AA30" s="46" t="s">
        <v>306</v>
      </c>
      <c r="AB30" s="46" t="s">
        <v>307</v>
      </c>
      <c r="AC30" s="46" t="s">
        <v>308</v>
      </c>
      <c r="AD30" s="46" t="s">
        <v>309</v>
      </c>
      <c r="AE30" s="46" t="s">
        <v>310</v>
      </c>
      <c r="AF30" s="46" t="s">
        <v>309</v>
      </c>
      <c r="AG30" s="46" t="s">
        <v>72</v>
      </c>
      <c r="AH30" s="46" t="s">
        <v>311</v>
      </c>
      <c r="AI30" s="46" t="s">
        <v>73</v>
      </c>
      <c r="AJ30" s="46" t="s">
        <v>74</v>
      </c>
      <c r="AK30" s="46" t="s">
        <v>312</v>
      </c>
      <c r="AL30" s="46" t="s">
        <v>313</v>
      </c>
      <c r="AM30" s="46" t="s">
        <v>314</v>
      </c>
      <c r="AN30" s="46" t="s">
        <v>315</v>
      </c>
      <c r="AO30" s="46" t="s">
        <v>316</v>
      </c>
      <c r="AP30" s="46" t="s">
        <v>317</v>
      </c>
    </row>
    <row r="31" spans="1:42">
      <c r="A31" s="46" t="s">
        <v>166</v>
      </c>
      <c r="B31" s="46" t="s">
        <v>318</v>
      </c>
      <c r="C31" s="46" t="s">
        <v>43</v>
      </c>
      <c r="E31" s="46" t="s">
        <v>494</v>
      </c>
      <c r="K31" s="46" t="s">
        <v>319</v>
      </c>
      <c r="L31" s="46" t="s">
        <v>320</v>
      </c>
      <c r="M31" s="46" t="s">
        <v>321</v>
      </c>
      <c r="N31" s="46" t="s">
        <v>322</v>
      </c>
      <c r="O31" s="46" t="s">
        <v>323</v>
      </c>
      <c r="P31" s="46" t="s">
        <v>324</v>
      </c>
      <c r="R31" s="46" t="s">
        <v>325</v>
      </c>
      <c r="S31" s="46" t="s">
        <v>326</v>
      </c>
      <c r="T31" s="46" t="s">
        <v>327</v>
      </c>
      <c r="U31" s="46" t="s">
        <v>328</v>
      </c>
      <c r="V31" s="46" t="s">
        <v>329</v>
      </c>
      <c r="W31" s="46" t="s">
        <v>330</v>
      </c>
      <c r="X31" s="46" t="s">
        <v>331</v>
      </c>
      <c r="Y31" s="46" t="s">
        <v>332</v>
      </c>
      <c r="Z31" s="46" t="s">
        <v>333</v>
      </c>
      <c r="AA31" s="46" t="s">
        <v>334</v>
      </c>
      <c r="AB31" s="46" t="s">
        <v>335</v>
      </c>
      <c r="AC31" s="46" t="s">
        <v>336</v>
      </c>
      <c r="AD31" s="46" t="s">
        <v>337</v>
      </c>
      <c r="AE31" s="46" t="s">
        <v>338</v>
      </c>
      <c r="AF31" s="46" t="s">
        <v>337</v>
      </c>
      <c r="AG31" s="46" t="s">
        <v>72</v>
      </c>
      <c r="AH31" s="46" t="s">
        <v>339</v>
      </c>
      <c r="AI31" s="46" t="s">
        <v>73</v>
      </c>
      <c r="AJ31" s="46" t="s">
        <v>74</v>
      </c>
      <c r="AK31" s="46" t="s">
        <v>340</v>
      </c>
      <c r="AL31" s="46" t="s">
        <v>341</v>
      </c>
      <c r="AM31" s="46" t="s">
        <v>342</v>
      </c>
      <c r="AN31" s="46" t="s">
        <v>343</v>
      </c>
      <c r="AO31" s="46" t="s">
        <v>344</v>
      </c>
      <c r="AP31" s="46" t="s">
        <v>345</v>
      </c>
    </row>
    <row r="32" spans="1:42">
      <c r="A32" s="46" t="s">
        <v>166</v>
      </c>
      <c r="B32" s="46" t="s">
        <v>346</v>
      </c>
      <c r="C32" s="46" t="s">
        <v>43</v>
      </c>
      <c r="E32" s="46" t="s">
        <v>495</v>
      </c>
      <c r="K32" s="46" t="s">
        <v>347</v>
      </c>
      <c r="L32" s="46" t="s">
        <v>348</v>
      </c>
      <c r="M32" s="46" t="s">
        <v>349</v>
      </c>
      <c r="N32" s="46" t="s">
        <v>350</v>
      </c>
      <c r="O32" s="46" t="s">
        <v>351</v>
      </c>
      <c r="P32" s="46" t="s">
        <v>352</v>
      </c>
      <c r="R32" s="46" t="s">
        <v>353</v>
      </c>
      <c r="S32" s="46" t="s">
        <v>354</v>
      </c>
      <c r="T32" s="46" t="s">
        <v>355</v>
      </c>
      <c r="U32" s="46" t="s">
        <v>356</v>
      </c>
      <c r="V32" s="46" t="s">
        <v>357</v>
      </c>
      <c r="W32" s="46" t="s">
        <v>358</v>
      </c>
      <c r="X32" s="46" t="s">
        <v>359</v>
      </c>
      <c r="Y32" s="46" t="s">
        <v>360</v>
      </c>
      <c r="Z32" s="46" t="s">
        <v>361</v>
      </c>
      <c r="AA32" s="46" t="s">
        <v>362</v>
      </c>
      <c r="AB32" s="46" t="s">
        <v>363</v>
      </c>
      <c r="AC32" s="46" t="s">
        <v>364</v>
      </c>
      <c r="AD32" s="46" t="s">
        <v>365</v>
      </c>
      <c r="AE32" s="46" t="s">
        <v>366</v>
      </c>
      <c r="AF32" s="46" t="s">
        <v>365</v>
      </c>
      <c r="AG32" s="46" t="s">
        <v>72</v>
      </c>
      <c r="AH32" s="46" t="s">
        <v>367</v>
      </c>
      <c r="AI32" s="46" t="s">
        <v>73</v>
      </c>
      <c r="AJ32" s="46" t="s">
        <v>74</v>
      </c>
      <c r="AK32" s="46" t="s">
        <v>368</v>
      </c>
      <c r="AL32" s="46" t="s">
        <v>369</v>
      </c>
      <c r="AM32" s="46" t="s">
        <v>370</v>
      </c>
      <c r="AN32" s="46" t="s">
        <v>371</v>
      </c>
      <c r="AO32" s="46" t="s">
        <v>372</v>
      </c>
      <c r="AP32" s="46" t="s">
        <v>373</v>
      </c>
    </row>
    <row r="33" spans="1:42">
      <c r="A33" s="46" t="s">
        <v>166</v>
      </c>
      <c r="B33" s="46" t="s">
        <v>374</v>
      </c>
      <c r="C33" s="46" t="s">
        <v>43</v>
      </c>
      <c r="E33" s="46" t="s">
        <v>496</v>
      </c>
      <c r="K33" s="46" t="s">
        <v>375</v>
      </c>
      <c r="L33" s="46" t="s">
        <v>376</v>
      </c>
      <c r="M33" s="46" t="s">
        <v>377</v>
      </c>
      <c r="N33" s="46" t="s">
        <v>378</v>
      </c>
      <c r="O33" s="46" t="s">
        <v>379</v>
      </c>
      <c r="P33" s="46" t="s">
        <v>380</v>
      </c>
      <c r="R33" s="46" t="s">
        <v>381</v>
      </c>
      <c r="S33" s="46" t="s">
        <v>382</v>
      </c>
      <c r="T33" s="46" t="s">
        <v>383</v>
      </c>
      <c r="U33" s="46" t="s">
        <v>384</v>
      </c>
      <c r="V33" s="46" t="s">
        <v>385</v>
      </c>
      <c r="W33" s="46" t="s">
        <v>386</v>
      </c>
      <c r="X33" s="46" t="s">
        <v>387</v>
      </c>
      <c r="Y33" s="46" t="s">
        <v>388</v>
      </c>
      <c r="Z33" s="46" t="s">
        <v>389</v>
      </c>
      <c r="AA33" s="46" t="s">
        <v>390</v>
      </c>
      <c r="AB33" s="46" t="s">
        <v>391</v>
      </c>
      <c r="AC33" s="46" t="s">
        <v>392</v>
      </c>
      <c r="AD33" s="46" t="s">
        <v>393</v>
      </c>
      <c r="AE33" s="46" t="s">
        <v>394</v>
      </c>
      <c r="AF33" s="46" t="s">
        <v>393</v>
      </c>
      <c r="AG33" s="46" t="s">
        <v>72</v>
      </c>
      <c r="AH33" s="46" t="s">
        <v>395</v>
      </c>
      <c r="AI33" s="46" t="s">
        <v>73</v>
      </c>
      <c r="AJ33" s="46" t="s">
        <v>74</v>
      </c>
      <c r="AK33" s="46" t="s">
        <v>396</v>
      </c>
      <c r="AL33" s="46" t="s">
        <v>397</v>
      </c>
      <c r="AM33" s="46" t="s">
        <v>398</v>
      </c>
      <c r="AN33" s="46" t="s">
        <v>399</v>
      </c>
      <c r="AO33" s="46" t="s">
        <v>400</v>
      </c>
      <c r="AP33" s="46" t="s">
        <v>401</v>
      </c>
    </row>
    <row r="34" spans="1:42">
      <c r="A34" s="46" t="s">
        <v>166</v>
      </c>
      <c r="B34" s="46" t="s">
        <v>402</v>
      </c>
      <c r="C34" s="46" t="s">
        <v>43</v>
      </c>
      <c r="E34" s="46" t="s">
        <v>497</v>
      </c>
      <c r="K34" s="46" t="s">
        <v>403</v>
      </c>
      <c r="L34" s="46" t="s">
        <v>404</v>
      </c>
      <c r="M34" s="46" t="s">
        <v>405</v>
      </c>
      <c r="N34" s="46" t="s">
        <v>406</v>
      </c>
      <c r="O34" s="46" t="s">
        <v>407</v>
      </c>
      <c r="P34" s="46" t="s">
        <v>408</v>
      </c>
      <c r="R34" s="46" t="s">
        <v>409</v>
      </c>
      <c r="S34" s="46" t="s">
        <v>410</v>
      </c>
      <c r="T34" s="46" t="s">
        <v>411</v>
      </c>
      <c r="U34" s="46" t="s">
        <v>412</v>
      </c>
      <c r="V34" s="46" t="s">
        <v>413</v>
      </c>
      <c r="W34" s="46" t="s">
        <v>414</v>
      </c>
      <c r="X34" s="46" t="s">
        <v>415</v>
      </c>
      <c r="Y34" s="46" t="s">
        <v>416</v>
      </c>
      <c r="Z34" s="46" t="s">
        <v>417</v>
      </c>
      <c r="AA34" s="46" t="s">
        <v>418</v>
      </c>
      <c r="AB34" s="46" t="s">
        <v>419</v>
      </c>
      <c r="AC34" s="46" t="s">
        <v>420</v>
      </c>
      <c r="AD34" s="46" t="s">
        <v>421</v>
      </c>
      <c r="AE34" s="46" t="s">
        <v>422</v>
      </c>
      <c r="AF34" s="46" t="s">
        <v>421</v>
      </c>
      <c r="AG34" s="46" t="s">
        <v>72</v>
      </c>
      <c r="AH34" s="46" t="s">
        <v>423</v>
      </c>
      <c r="AI34" s="46" t="s">
        <v>73</v>
      </c>
      <c r="AJ34" s="46" t="s">
        <v>74</v>
      </c>
      <c r="AK34" s="46" t="s">
        <v>424</v>
      </c>
      <c r="AL34" s="46" t="s">
        <v>425</v>
      </c>
      <c r="AM34" s="46" t="s">
        <v>426</v>
      </c>
      <c r="AN34" s="46" t="s">
        <v>427</v>
      </c>
      <c r="AO34" s="46" t="s">
        <v>428</v>
      </c>
      <c r="AP34" s="46" t="s">
        <v>429</v>
      </c>
    </row>
    <row r="35" spans="1:42">
      <c r="A35" s="46" t="s">
        <v>166</v>
      </c>
      <c r="B35" s="46" t="s">
        <v>430</v>
      </c>
      <c r="C35" s="46" t="s">
        <v>43</v>
      </c>
      <c r="E35" s="46" t="s">
        <v>497</v>
      </c>
      <c r="K35" s="46" t="s">
        <v>431</v>
      </c>
      <c r="L35" s="46" t="s">
        <v>432</v>
      </c>
      <c r="M35" s="46" t="s">
        <v>433</v>
      </c>
      <c r="N35" s="46" t="s">
        <v>434</v>
      </c>
      <c r="O35" s="46" t="s">
        <v>435</v>
      </c>
      <c r="P35" s="46" t="s">
        <v>436</v>
      </c>
      <c r="R35" s="46" t="s">
        <v>437</v>
      </c>
      <c r="S35" s="46" t="s">
        <v>438</v>
      </c>
      <c r="T35" s="46" t="s">
        <v>439</v>
      </c>
      <c r="U35" s="46" t="s">
        <v>440</v>
      </c>
      <c r="V35" s="46" t="s">
        <v>441</v>
      </c>
      <c r="W35" s="46" t="s">
        <v>442</v>
      </c>
      <c r="X35" s="46" t="s">
        <v>443</v>
      </c>
      <c r="Y35" s="46" t="s">
        <v>444</v>
      </c>
      <c r="Z35" s="46" t="s">
        <v>445</v>
      </c>
      <c r="AA35" s="46" t="s">
        <v>446</v>
      </c>
      <c r="AB35" s="46" t="s">
        <v>447</v>
      </c>
      <c r="AC35" s="46" t="s">
        <v>448</v>
      </c>
      <c r="AD35" s="46" t="s">
        <v>449</v>
      </c>
      <c r="AE35" s="46" t="s">
        <v>450</v>
      </c>
      <c r="AF35" s="46" t="s">
        <v>449</v>
      </c>
      <c r="AG35" s="46" t="s">
        <v>72</v>
      </c>
      <c r="AH35" s="46" t="s">
        <v>451</v>
      </c>
      <c r="AI35" s="46" t="s">
        <v>73</v>
      </c>
      <c r="AJ35" s="46" t="s">
        <v>74</v>
      </c>
      <c r="AK35" s="46" t="s">
        <v>452</v>
      </c>
      <c r="AL35" s="46" t="s">
        <v>453</v>
      </c>
      <c r="AM35" s="46" t="s">
        <v>454</v>
      </c>
      <c r="AN35" s="46" t="s">
        <v>455</v>
      </c>
      <c r="AO35" s="46" t="s">
        <v>456</v>
      </c>
      <c r="AP35" s="46" t="s">
        <v>457</v>
      </c>
    </row>
    <row r="36" spans="1:42">
      <c r="A36" s="46" t="s">
        <v>166</v>
      </c>
      <c r="B36" s="46" t="s">
        <v>458</v>
      </c>
      <c r="C36" s="46" t="s">
        <v>43</v>
      </c>
      <c r="E36" s="46" t="s">
        <v>497</v>
      </c>
      <c r="K36" s="46" t="s">
        <v>498</v>
      </c>
      <c r="L36" s="46" t="s">
        <v>499</v>
      </c>
      <c r="M36" s="46" t="s">
        <v>459</v>
      </c>
      <c r="N36" s="46" t="s">
        <v>460</v>
      </c>
      <c r="O36" s="46" t="s">
        <v>461</v>
      </c>
      <c r="P36" s="46" t="s">
        <v>500</v>
      </c>
      <c r="R36" s="46" t="s">
        <v>462</v>
      </c>
      <c r="S36" s="46" t="s">
        <v>463</v>
      </c>
      <c r="T36" s="46" t="s">
        <v>465</v>
      </c>
      <c r="U36" s="46" t="s">
        <v>470</v>
      </c>
      <c r="V36" s="46" t="s">
        <v>501</v>
      </c>
      <c r="W36" s="46" t="s">
        <v>502</v>
      </c>
      <c r="X36" s="46" t="s">
        <v>503</v>
      </c>
      <c r="Y36" s="46" t="s">
        <v>464</v>
      </c>
      <c r="Z36" s="46" t="s">
        <v>466</v>
      </c>
      <c r="AA36" s="46" t="s">
        <v>467</v>
      </c>
      <c r="AB36" s="46" t="s">
        <v>468</v>
      </c>
      <c r="AC36" s="46" t="s">
        <v>504</v>
      </c>
      <c r="AD36" s="46" t="s">
        <v>471</v>
      </c>
      <c r="AE36" s="46" t="s">
        <v>505</v>
      </c>
      <c r="AF36" s="46" t="s">
        <v>471</v>
      </c>
      <c r="AG36" s="46" t="s">
        <v>72</v>
      </c>
      <c r="AH36" s="46" t="s">
        <v>469</v>
      </c>
      <c r="AI36" s="46" t="s">
        <v>73</v>
      </c>
      <c r="AJ36" s="46" t="s">
        <v>74</v>
      </c>
      <c r="AK36" s="46" t="s">
        <v>506</v>
      </c>
      <c r="AL36" s="46" t="s">
        <v>507</v>
      </c>
      <c r="AM36" s="46" t="s">
        <v>508</v>
      </c>
      <c r="AN36" s="46" t="s">
        <v>509</v>
      </c>
      <c r="AO36" s="46" t="s">
        <v>510</v>
      </c>
      <c r="AP36" s="46" t="s">
        <v>511</v>
      </c>
    </row>
    <row r="37" spans="1:42">
      <c r="A37" s="46" t="s">
        <v>166</v>
      </c>
      <c r="B37" s="46" t="s">
        <v>472</v>
      </c>
      <c r="C37" s="46" t="s">
        <v>43</v>
      </c>
      <c r="E37" s="46" t="s">
        <v>512</v>
      </c>
      <c r="K37" s="46" t="s">
        <v>513</v>
      </c>
      <c r="L37" s="46" t="s">
        <v>514</v>
      </c>
      <c r="M37" s="46" t="s">
        <v>473</v>
      </c>
      <c r="N37" s="46" t="s">
        <v>474</v>
      </c>
      <c r="O37" s="46" t="s">
        <v>475</v>
      </c>
      <c r="P37" s="46" t="s">
        <v>515</v>
      </c>
      <c r="R37" s="46" t="s">
        <v>476</v>
      </c>
      <c r="S37" s="46" t="s">
        <v>477</v>
      </c>
      <c r="T37" s="46" t="s">
        <v>479</v>
      </c>
      <c r="U37" s="46" t="s">
        <v>484</v>
      </c>
      <c r="V37" s="46" t="s">
        <v>516</v>
      </c>
      <c r="W37" s="46" t="s">
        <v>517</v>
      </c>
      <c r="X37" s="46" t="s">
        <v>518</v>
      </c>
      <c r="Y37" s="46" t="s">
        <v>478</v>
      </c>
      <c r="Z37" s="46" t="s">
        <v>480</v>
      </c>
      <c r="AA37" s="46" t="s">
        <v>481</v>
      </c>
      <c r="AB37" s="46" t="s">
        <v>482</v>
      </c>
      <c r="AC37" s="46" t="s">
        <v>519</v>
      </c>
      <c r="AD37" s="46" t="s">
        <v>485</v>
      </c>
      <c r="AE37" s="46" t="s">
        <v>520</v>
      </c>
      <c r="AF37" s="46" t="s">
        <v>485</v>
      </c>
      <c r="AG37" s="46" t="s">
        <v>72</v>
      </c>
      <c r="AH37" s="46" t="s">
        <v>483</v>
      </c>
      <c r="AI37" s="46" t="s">
        <v>73</v>
      </c>
      <c r="AJ37" s="46" t="s">
        <v>74</v>
      </c>
      <c r="AK37" s="46" t="s">
        <v>521</v>
      </c>
      <c r="AL37" s="46" t="s">
        <v>522</v>
      </c>
      <c r="AM37" s="46" t="s">
        <v>523</v>
      </c>
      <c r="AN37" s="46" t="s">
        <v>524</v>
      </c>
      <c r="AO37" s="46" t="s">
        <v>525</v>
      </c>
      <c r="AP37" s="46" t="s">
        <v>526</v>
      </c>
    </row>
    <row r="38" spans="1:42">
      <c r="B38" s="46" t="s">
        <v>527</v>
      </c>
      <c r="C38" s="46" t="s">
        <v>44</v>
      </c>
      <c r="E38" s="46" t="s">
        <v>131</v>
      </c>
      <c r="K38" s="46" t="s">
        <v>528</v>
      </c>
      <c r="L38" s="46" t="s">
        <v>529</v>
      </c>
      <c r="M38" s="46" t="s">
        <v>530</v>
      </c>
      <c r="N38" s="46" t="s">
        <v>531</v>
      </c>
      <c r="O38" s="46" t="s">
        <v>532</v>
      </c>
      <c r="P38" s="46" t="s">
        <v>533</v>
      </c>
      <c r="Q38" s="46" t="s">
        <v>534</v>
      </c>
      <c r="S38" s="46" t="s">
        <v>533</v>
      </c>
      <c r="T38" s="46" t="s">
        <v>535</v>
      </c>
      <c r="V38" s="46" t="s">
        <v>536</v>
      </c>
      <c r="W38" s="46" t="s">
        <v>537</v>
      </c>
      <c r="X38" s="46" t="s">
        <v>538</v>
      </c>
      <c r="Y38" s="46" t="s">
        <v>539</v>
      </c>
      <c r="Z38" s="46" t="s">
        <v>540</v>
      </c>
      <c r="AA38" s="46" t="s">
        <v>541</v>
      </c>
      <c r="AB38" s="46" t="s">
        <v>542</v>
      </c>
      <c r="AC38" s="46" t="s">
        <v>543</v>
      </c>
    </row>
    <row r="39" spans="1:42">
      <c r="B39" s="46" t="s">
        <v>544</v>
      </c>
      <c r="C39" s="46" t="s">
        <v>45</v>
      </c>
      <c r="E39" s="46" t="s">
        <v>148</v>
      </c>
      <c r="K39" s="46" t="s">
        <v>545</v>
      </c>
      <c r="L39" s="46" t="s">
        <v>546</v>
      </c>
      <c r="M39" s="46" t="s">
        <v>547</v>
      </c>
      <c r="N39" s="46" t="s">
        <v>548</v>
      </c>
      <c r="O39" s="46" t="s">
        <v>549</v>
      </c>
      <c r="P39" s="46" t="s">
        <v>550</v>
      </c>
      <c r="Q39" s="46" t="s">
        <v>551</v>
      </c>
      <c r="S39" s="46" t="s">
        <v>550</v>
      </c>
      <c r="T39" s="46" t="s">
        <v>552</v>
      </c>
      <c r="V39" s="46" t="s">
        <v>553</v>
      </c>
      <c r="W39" s="46" t="s">
        <v>554</v>
      </c>
      <c r="X39" s="46" t="s">
        <v>555</v>
      </c>
      <c r="Y39" s="46" t="s">
        <v>556</v>
      </c>
      <c r="Z39" s="46" t="s">
        <v>557</v>
      </c>
      <c r="AA39" s="46" t="s">
        <v>558</v>
      </c>
      <c r="AB39" s="46" t="s">
        <v>559</v>
      </c>
      <c r="AC39" s="46" t="s">
        <v>560</v>
      </c>
    </row>
    <row r="41" spans="1:42">
      <c r="AB41" s="46" t="s">
        <v>561</v>
      </c>
      <c r="AC41" s="46" t="s">
        <v>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2024-04-04T04:52:05Z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