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MOHH-SYNAPXE\"/>
    </mc:Choice>
  </mc:AlternateContent>
  <xr:revisionPtr revIDLastSave="0" documentId="8_{A1CD2299-B40D-4BC7-924D-4300613ED09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P31" i="2"/>
  <c r="Q31" i="2"/>
  <c r="R31" i="2"/>
  <c r="U31" i="2"/>
  <c r="W31" i="2"/>
  <c r="X31" i="2"/>
  <c r="Y31" i="2"/>
  <c r="Z31" i="2"/>
  <c r="AB31" i="2"/>
  <c r="AC31" i="2"/>
  <c r="AE31" i="2"/>
  <c r="AH31" i="2"/>
  <c r="AK31" i="2"/>
  <c r="AL31" i="2"/>
  <c r="E32" i="2"/>
  <c r="M32" i="2"/>
  <c r="N32" i="2"/>
  <c r="O32" i="2"/>
  <c r="Q32" i="2"/>
  <c r="R32" i="2"/>
  <c r="T32" i="2"/>
  <c r="U32" i="2"/>
  <c r="X32" i="2"/>
  <c r="Y32" i="2"/>
  <c r="Z32" i="2"/>
  <c r="AA32" i="2"/>
  <c r="AC32" i="2" s="1"/>
  <c r="AB32" i="2"/>
  <c r="AD32" i="2"/>
  <c r="AH32" i="2"/>
  <c r="AL32" i="2"/>
  <c r="AM32" i="2"/>
  <c r="E33" i="2"/>
  <c r="M33" i="2"/>
  <c r="N33" i="2"/>
  <c r="O33" i="2"/>
  <c r="Q33" i="2"/>
  <c r="R33" i="2"/>
  <c r="T33" i="2"/>
  <c r="U33" i="2"/>
  <c r="X33" i="2"/>
  <c r="Y33" i="2"/>
  <c r="Z33" i="2"/>
  <c r="AA33" i="2"/>
  <c r="AB33" i="2"/>
  <c r="AD33" i="2"/>
  <c r="AC33" i="2" s="1"/>
  <c r="AL33" i="2"/>
  <c r="AM33" i="2"/>
  <c r="D5" i="1"/>
  <c r="B31" i="2"/>
  <c r="B30" i="2"/>
  <c r="B29" i="2"/>
  <c r="B28" i="2"/>
  <c r="B27" i="2"/>
  <c r="B26" i="2"/>
  <c r="B25" i="2"/>
  <c r="E12" i="2"/>
  <c r="H6" i="2"/>
  <c r="H5" i="2"/>
  <c r="H4" i="2"/>
  <c r="E2" i="2"/>
  <c r="D13" i="1"/>
  <c r="C13" i="1" s="1"/>
  <c r="E16" i="2" s="1"/>
  <c r="C12" i="1"/>
  <c r="E15" i="2" s="1"/>
  <c r="C11" i="1"/>
  <c r="E14" i="2" s="1"/>
  <c r="C10" i="1"/>
  <c r="E13" i="2" s="1"/>
  <c r="C8" i="1"/>
  <c r="C5" i="1"/>
  <c r="C4" i="1"/>
  <c r="C3" i="1"/>
  <c r="C9" i="1" s="1"/>
  <c r="E11" i="2" s="1"/>
  <c r="D6" i="2" l="1"/>
  <c r="D5" i="2"/>
  <c r="D4" i="2"/>
  <c r="E4" i="2" s="1"/>
  <c r="I6" i="2"/>
  <c r="I5" i="2"/>
  <c r="B24" i="2" l="1"/>
  <c r="E5" i="2"/>
  <c r="E6" i="2"/>
  <c r="B32" i="2" l="1"/>
  <c r="B33" i="2"/>
</calcChain>
</file>

<file path=xl/sharedStrings.xml><?xml version="1.0" encoding="utf-8"?>
<sst xmlns="http://schemas.openxmlformats.org/spreadsheetml/2006/main" count="1189" uniqueCount="434">
  <si>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</si>
  <si>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</si>
  <si>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</si>
  <si>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</si>
  <si>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</si>
  <si>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</si>
  <si>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</si>
  <si>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</si>
  <si>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</si>
  <si>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</si>
  <si>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</si>
  <si>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</si>
  <si>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</si>
  <si>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</si>
  <si>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</si>
  <si>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</si>
  <si>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</si>
  <si>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</si>
  <si>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</si>
  <si>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</si>
  <si>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</si>
  <si>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</si>
  <si>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</si>
  <si>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</si>
  <si>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</si>
  <si>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</si>
  <si>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</si>
  <si>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</si>
  <si>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</si>
  <si>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</si>
  <si>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</si>
  <si>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</si>
  <si>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</si>
  <si>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</si>
  <si>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</si>
  <si>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</si>
  <si>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</si>
  <si>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</si>
  <si>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</si>
  <si>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</si>
  <si>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</si>
  <si>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</si>
  <si>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</si>
  <si>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</si>
  <si>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</si>
  <si>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</si>
  <si>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</si>
  <si>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</si>
  <si>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</si>
  <si>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</si>
  <si>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</si>
  <si>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</si>
  <si>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</si>
  <si>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</si>
  <si>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</si>
  <si>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</si>
  <si>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</si>
  <si>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</si>
  <si>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</si>
  <si>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</si>
  <si>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</si>
  <si>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</si>
  <si>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</si>
  <si>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</si>
  <si>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</si>
  <si>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</si>
  <si>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</si>
  <si>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</si>
  <si>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</si>
  <si>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</si>
  <si>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</si>
  <si>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</si>
  <si>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</si>
  <si>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</si>
  <si>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</si>
  <si>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</si>
  <si>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</si>
  <si>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</si>
  <si>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</si>
  <si>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</si>
  <si>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</si>
  <si>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</si>
  <si>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</si>
  <si>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</si>
  <si>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</si>
  <si>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</si>
  <si>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</si>
  <si>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</si>
  <si>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</si>
  <si>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</si>
  <si>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</si>
  <si>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</si>
  <si>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</si>
  <si>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</si>
  <si>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</si>
  <si>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</si>
  <si>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</si>
  <si>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</si>
  <si>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</si>
  <si>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</si>
  <si>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</si>
  <si>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</si>
  <si>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</si>
  <si>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</si>
  <si>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</si>
  <si>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</si>
  <si>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</si>
  <si>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</si>
  <si>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</si>
  <si>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</si>
  <si>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</si>
  <si>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</si>
  <si>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</si>
  <si>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</si>
  <si>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</si>
  <si>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</si>
  <si>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</si>
  <si>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</si>
  <si>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</si>
  <si>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</si>
  <si>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</si>
  <si>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</si>
  <si>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</si>
  <si>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</si>
  <si>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</si>
  <si>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</si>
  <si>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</si>
  <si>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</si>
  <si>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</si>
  <si>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</si>
  <si>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</si>
  <si>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</si>
  <si>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</si>
  <si>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</si>
  <si>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</si>
  <si>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</si>
  <si>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</si>
  <si>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</si>
  <si>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</si>
  <si>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</si>
  <si>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</si>
  <si>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</si>
  <si>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</si>
  <si>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</si>
  <si>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</si>
  <si>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</si>
  <si>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</si>
  <si>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</si>
  <si>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</si>
  <si>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</si>
  <si>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</si>
  <si>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</si>
  <si>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</si>
  <si>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</si>
  <si>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</si>
  <si>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</si>
  <si>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</si>
  <si>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</si>
  <si>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</si>
  <si>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</si>
  <si>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</si>
  <si>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</si>
  <si>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</si>
  <si>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</si>
  <si>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</si>
  <si>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</si>
  <si>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</si>
  <si>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</si>
  <si>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</si>
  <si>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</si>
  <si>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</si>
  <si>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</si>
  <si>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</si>
  <si>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</si>
  <si>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</si>
  <si>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</si>
  <si>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</si>
  <si>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</si>
  <si>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</si>
  <si>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</si>
  <si>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</si>
  <si>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</si>
  <si>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</si>
  <si>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</si>
  <si>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</si>
  <si>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</si>
  <si>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</si>
  <si>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</si>
  <si>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</si>
  <si>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</si>
  <si>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</si>
  <si>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</si>
  <si>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</si>
  <si>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</si>
  <si>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</si>
  <si>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</si>
  <si>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</si>
  <si>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</si>
  <si>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</si>
  <si>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</si>
  <si>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</si>
  <si>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</si>
  <si>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</si>
  <si>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</si>
  <si>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</si>
  <si>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</si>
  <si>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</si>
  <si>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</si>
  <si>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</si>
  <si>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</si>
  <si>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</si>
  <si>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</si>
  <si>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</si>
  <si>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</si>
  <si>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</si>
  <si>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</si>
  <si>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</si>
  <si>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</si>
  <si>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</si>
  <si>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</si>
  <si>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</si>
  <si>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</si>
  <si>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</si>
  <si>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</si>
  <si>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</si>
  <si>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</si>
  <si>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</si>
  <si>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</si>
  <si>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</si>
  <si>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</si>
  <si>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</si>
  <si>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</si>
  <si>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</si>
  <si>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</si>
  <si>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</si>
  <si>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</si>
  <si>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</si>
  <si>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</si>
  <si>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</si>
  <si>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</si>
  <si>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</si>
  <si>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</si>
  <si>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</si>
  <si>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</si>
  <si>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</si>
  <si>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</si>
  <si>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</si>
  <si>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</si>
  <si>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</si>
  <si>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</si>
  <si>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</si>
  <si>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</si>
  <si>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</si>
  <si>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</si>
  <si>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</si>
  <si>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</si>
  <si>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</si>
  <si>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</si>
  <si>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</si>
  <si>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</si>
  <si>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</si>
  <si>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</si>
  <si>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</si>
  <si>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</si>
  <si>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</si>
  <si>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</si>
  <si>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</si>
  <si>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</si>
  <si>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</si>
  <si>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</si>
  <si>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</si>
  <si>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</si>
  <si>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</si>
  <si>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</si>
  <si>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="01/03/2024"</t>
  </si>
  <si>
    <t>="31/03/2024"</t>
  </si>
  <si>
    <t>="""UICACS"","""",""SQL="",""2=DOCNUM"",""33034443"",""14=CUSTREF"",""8000009282"",""14=U_CUSTREF"",""8000009282"",""15=DOCDATE"",""5/3/2024"",""15=TAXDATE"",""5/3/2024"",""14=CARDCODE"",""CI0099-SGD"",""14=CARDNAME"",""SYNAPXE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DIRECT)"",""10=LINETOTAL"",""105."&amp;"600000"",""14=U_ENR"","""",""14=U_MSENR"",""S7138270"",""14=U_MSPCN"",""AD5A91AA"",""14=ADDRESS2"",""FELICIA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felicia"&amp;".lin@ihis.com.sg"""</t>
  </si>
  <si>
    <t>="""UICACS"","""",""SQL="",""2=DOCNUM"",""33034445"",""14=CUSTREF"",""8000009264"",""14=U_CUSTREF"",""8000009264"",""15=DOCDATE"",""5/3/2024"",""15=TAXDATE"",""5/3/2024"",""14=CARDCODE"",""CI0099-SGD"",""14=CARDNAME"",""SYNAPXE PTE. LTD."",""14=ITEMCODE"",""MS7JQ-00355GLP"",""14=ITEMNAME"",""MS SQ"&amp;"LSVRENTCORE SNGL SA MVL 2LIC CORELIC"",""10=QUANTITY"",""4.000000"",""14=U_PONO"",""948680/A"",""15=U_PODATE"",""20/2/2024"",""10=U_TLINTCOS"",""0.000000"",""2=SLPCODE"",""132"",""14=SLPNAME"",""E0001-CS"",""14=MEMO"",""WENDY KUM CHIOU SZE"",""14=CONTACTNAME"",""E-INVOICE(AP DIRECT)"",""1"&amp;"0=LINETOTAL"",""30285.160000"",""14=U_ENR"","""",""14=U_MSENR"",""S7138270"",""14=U_MSPCN"",""AD5A91AA"",""14=ADDRESS2"",""MUHAMMAD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t>
  </si>
  <si>
    <t>="""UICACS"","""",""SQL="",""2=DOCNUM"",""33034503"",""14=CUSTREF"",""8000009351"",""14=U_CUSTREF"",""8000009351"",""15=DOCDATE"",""11/3/2024"",""15=TAXDATE"",""11/3/2024"",""14=CARDCODE"",""CI0099-SGD"",""14=CARDNAME"",""SYNAPXE PTE. LTD."",""14=ITEMCODE"",""MS021-10695GLP"",""14=ITEMNAME"",""MS "&amp;"OFFICE STD 2021 SNGL LTSC"",""10=QUANTITY"",""1.000000"",""14=U_PONO"",""949093"",""15=U_PODATE"",""20/2/2024"",""10=U_TLINTCOS"",""0.000000"",""2=SLPCODE"",""132"",""14=SLPNAME"",""E0001-CS"",""14=MEMO"",""WENDY KUM CHIOU SZE"",""14=CONTACTNAME"",""E-INVOICE(AP DIRECT)"",""10=LINETOTAL"","&amp;"""405.770000"",""14=U_ENR"","""",""14=U_MSENR"",""S7138270"",""14=U_MSPCN"",""AD5A91AA"",""14=ADDRESS2"",""YOON LAI PING_x000D_SYNAPXE PTE LTD 6 SERANGOON NORTH AVE 5, #01-01/02 SINGAPORE 554910_x000D_YOON LAI PING_x000D_TEL: 93734249_x000D_FAX: _x000D_EMAIL: yoon.lai.ping@synapxe.sg"""</t>
  </si>
  <si>
    <t>="""UICACS"","""",""SQL="",""2=DOCNUM"",""33034602"",""14=CUSTREF"",""8000009390"",""14=U_CUSTREF"",""8000009390"",""15=DOCDATE"",""20/3/2024"",""15=TAXDATE"",""20/3/2024"",""14=CARDCODE"",""CI0099-SGD"",""14=CARDNAME"",""SYNAPXE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MVL"",""10=QUANTITY"",""16.000000"",""14=U_PONO"",""949292"",""15=U_PODATE"",""15/3/2024"",""10=U_TLINTCOS"",""0.000000"",""2=SLPCODE"",""132"",""14=SLPNAME"",""E0001-CS"",""14=MEMO"",""WENDY KUM CHIOU SZE"",""14=CONTACTNAME"",""E-INVOICE(AP DIRECT)"",""10=LINETOTA"&amp;"L"",""8016.320000"",""14=U_ENR"","""",""14=U_MSENR"",""S7138270"",""14=U_MSPCN"",""AD5A91AA"",""14=ADDRESS2"",""NANDINI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"&amp;"nandini.sivasubramaniam@synapxe.sg"""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</si>
  <si>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</si>
  <si>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</si>
  <si>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</si>
  <si>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</si>
  <si>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</si>
  <si>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</si>
  <si>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</si>
  <si>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</si>
  <si>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</si>
  <si>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</si>
  <si>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</si>
  <si>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</si>
  <si>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</si>
  <si>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MVL"",""10=QUANTITY"",""1.000000"",""14=U_PONO"",""949292"",""15=U_PODATE"",""15/3/2024"",""10=U_TLINTCOS"",""0.000000"",""2=SLPCODE"",""132"",""14=SLPNAME"",""E0001-CS"",""14=MEMO"",""WENDY KUM CHIOU SZE"",""14=CONTACTNAME"",""E-INVOICE(AP DIRECT)"",""10=LINETOTAL"&amp;""",""501.060000"",""14=U_ENR"","""",""14=U_MSENR"",""S7138270"",""14=U_MSPCN"",""AD5A91AA"",""14=ADDRESS2"",""NANDINI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</si>
  <si>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</si>
  <si>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</si>
  <si>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</si>
  <si>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</si>
  <si>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</si>
  <si>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</si>
  <si>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</si>
  <si>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</si>
  <si>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</si>
  <si>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</si>
  <si>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</si>
  <si>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</si>
  <si>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</si>
  <si>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</si>
  <si>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</si>
  <si>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="""UICACS"","""",""SQL="",""2=DOCNUM"",""33034678"",""14=CUSTREF"",""8000009486"",""14=U_CUSTREF"",""8000009486"",""15=DOCDATE"",""27/3/2024"",""15=TAXDATE"",""27/3/2024"",""14=CARDCODE"",""CI0099-SGD"",""14=CARDNAME"",""SYNAPXE PTE. LTD."",""14=ITEMCODE"",""MS7JQ-00355GLP"",""14=ITEMNAME"",""MS "&amp;"SQLSVRENTCORE SNGL SA MVL 2LIC CORELIC"",""10=QUANTITY"",""6.000000"",""14=U_PONO"",""949417"",""15=U_PODATE"",""25/3/2024"",""10=U_TLINTCOS"",""0.000000"",""2=SLPCODE"",""132"",""14=SLPNAME"",""E0001-CS"",""14=MEMO"",""WENDY KUM CHIOU SZE"",""14=CONTACTNAME"",""E-INVOICE(AP DIRECT)"",""1"&amp;"0=LINETOTAL"",""45958.920000"",""14=U_ENR"","""",""14=U_MSENR"",""S7138270"",""14=U_MSPCN"",""AD5A91AA"",""14=ADDRESS2"",""HENG CHENG JONG_x000D_SYNAPXE PTE LTD 6 SERANGOON NORTH AVE 5, #01-01/02 SINGAPORE 554910_x000D_HENG CHENG JONG (98889678)/LEE POH HENG(97988789)_x000D_TEL: _x000D_FAX: _x000D_EMAI"&amp;"L: jonn.heng@synapxe.sg"""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</si>
  <si>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</si>
  <si>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</si>
  <si>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</si>
  <si>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</si>
  <si>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</si>
  <si>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</si>
  <si>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</si>
  <si>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</si>
  <si>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</si>
  <si>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</si>
  <si>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</si>
  <si>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</si>
  <si>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</si>
  <si>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</si>
  <si>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</si>
  <si>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</si>
  <si>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</si>
  <si>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</si>
  <si>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</si>
  <si>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</si>
  <si>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</si>
  <si>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</si>
  <si>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</si>
  <si>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</si>
  <si>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</si>
  <si>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</si>
  <si>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</si>
  <si>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="""UICACS"","""",""SQL="",""2=DOCNUM"",""33034714"",""14=CUSTREF"",""8000009481"",""14=U_CUSTREF"",""8000009481"",""15=DOCDATE"",""28/3/2024"",""15=TAXDATE"",""28/3/2024"",""14=CARDCODE"",""CI0099-SGD"",""14=CARDNAME"",""SYNAPXE PTE. LTD."",""14=ITEMCODE"",""MSFQC-10572"",""14=ITEMNAME"",""MS WIN"&amp;" PRO 11 64-BIT ALL LNG PK LIC ONLINE DWNLD NR"",""10=QUANTITY"",""13.000000"",""14=U_PONO"",""ESU949419"",""15=U_PODATE"",""1/2/2024"",""10=U_TLINTCOS"",""0.000000"",""2=SLPCODE"",""101"",""14=SLPNAME"",""E0001-MM"",""14=MEMO"",""MELIZA MARQUEZ"",""14=CONTACTNAME"",""E-INVOICE(AP DIRECT"&amp;")"",""10=LINETOTAL"",""3900.000000"",""14=U_ENR"","""",""14=U_MSENR"",""S7138270"",""14=U_MSPCN"",""871D43D1"",""14=ADDRESS2"",""SYNAPXE PTE LTD_x000D_6 SERANGOON NORTH AVENUE 5, #01-01/02  SINGAPORE 554910_x000D_Muhammad Malik Mohamed Saleem_x000D_TEL: 8338 8177_x000D_FAX: _x000D_EMAIL: muhammad.malik1@"&amp;"synapxe.sg"""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</si>
  <si>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</si>
  <si>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</si>
  <si>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</si>
  <si>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</si>
  <si>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</si>
  <si>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</si>
  <si>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</si>
  <si>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</si>
  <si>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</si>
  <si>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</si>
  <si>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</si>
  <si>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</si>
  <si>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</si>
  <si>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</si>
  <si>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</si>
  <si>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</si>
  <si>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</si>
  <si>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</si>
  <si>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</si>
  <si>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</si>
  <si>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</si>
  <si>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</si>
  <si>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</si>
  <si>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</si>
  <si>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</si>
  <si>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</si>
  <si>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</si>
  <si>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="""UICACS"","""",""SQL="",""2=DOCNUM"",""33034714"",""14=CUSTREF"",""8000009481"",""14=U_CUSTREF"",""8000009481"",""15=DOCDATE"",""28/3/2024"",""15=TAXDATE"",""28/3/2024"",""14=CARDCODE"",""CI0099-SGD"",""14=CARDNAME"",""SYNAPXE PTE. LTD."",""14=ITEMCODE"",""MS021-10695GLP"",""14=ITEMNAME"",""MS "&amp;"OFFICE STD 2021 SNGL LTSC"",""10=QUANTITY"",""13.000000"",""14=U_PONO"",""ESU949419"",""15=U_PODATE"",""1/2/2024"",""10=U_TLINTCOS"",""0.000000"",""2=SLPCODE"",""101"",""14=SLPNAME"",""E0001-MM"",""14=MEMO"",""MELIZA MARQUEZ"",""14=CONTACTNAME"",""E-INVOICE(AP DIRECT)"",""10=LINETOTAL"",""5"&amp;"266.820000"",""14=U_ENR"","""",""14=U_MSENR"",""S7138270"",""14=U_MSPCN"",""871D43D1"",""14=ADDRESS2"",""SYNAPXE PTE LTD_x000D_6 SERANGOON NORTH AVENUE 5, #01-01/02  SINGAPORE 554910_x000D_Muhammad Malik Mohamed Saleem_x000D_TEL: 8338 8177_x000D_FAX: _x000D_EMAIL: muhammad.malik1@synapxe.sg"""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</si>
  <si>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</si>
  <si>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</si>
  <si>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</si>
  <si>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</si>
  <si>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</si>
  <si>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</si>
  <si>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</si>
  <si>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</si>
  <si>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</si>
  <si>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</si>
  <si>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</si>
  <si>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</si>
  <si>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</si>
  <si>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</si>
  <si>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</si>
  <si>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</si>
  <si>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</si>
  <si>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</si>
  <si>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</si>
  <si>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</si>
  <si>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</si>
  <si>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</si>
  <si>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</si>
  <si>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</si>
  <si>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</si>
  <si>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</si>
  <si>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</si>
  <si>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</si>
  <si>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</si>
  <si>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</si>
  <si>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</si>
  <si>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</si>
  <si>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</si>
  <si>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</si>
  <si>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</si>
  <si>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</si>
  <si>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</si>
  <si>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</si>
  <si>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</si>
  <si>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</si>
  <si>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=IFERROR(NF($E33,"ADDRESS2"),"-")</t>
  </si>
  <si>
    <t>=IFERROR(NF($E33,"U_PODATE"),"-")</t>
  </si>
  <si>
    <t>=IFERROR(NF($E33,"U_PONO"),"-")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</si>
  <si>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</si>
  <si>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</si>
  <si>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</si>
  <si>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</si>
  <si>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</si>
  <si>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</si>
  <si>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</si>
  <si>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</si>
  <si>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</si>
  <si>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</si>
  <si>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</si>
  <si>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</si>
  <si>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</si>
  <si>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</si>
  <si>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=IFERROR(NF($E34,"U_PODATE"),"-")</t>
  </si>
  <si>
    <t>=IFERROR(NF($E34,"U_PONO"),"-")</t>
  </si>
  <si>
    <t>=SUBTOTAL(9,AO24:AO35)</t>
  </si>
  <si>
    <t>=SUBTOTAL(9,AP24:AP35)</t>
  </si>
  <si>
    <t>30.06.2026</t>
  </si>
  <si>
    <t>01.04.2024</t>
  </si>
  <si>
    <t>SA RENEWAL</t>
  </si>
  <si>
    <t>ORDER CAN ONLY LOAD IN 1ST WEEK MAR 2024</t>
  </si>
  <si>
    <t>NA</t>
  </si>
  <si>
    <t>LICENSE WITH SA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</si>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</sst>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"01/03/2024"</f>
        <v>01/03/2024</v>
      </c>
    </row>
    <row r="4" spans="1:7">
      <c r="A4" s="1" t="s">
        <v>0</v>
      </c>
      <c r="B4" s="4" t="s">
        <v>6</v>
      </c>
      <c r="C4" s="5" t="str">
        <f>"31/03/2024"</f>
        <v>31/03/2024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01/Mar/2024..31/Mar/2024</v>
      </c>
    </row>
    <row r="9" spans="1:7">
      <c r="A9" s="1" t="s">
        <v>9</v>
      </c>
      <c r="C9" s="3" t="str">
        <f>TEXT($C$3,"yyyyMMdd") &amp; ".." &amp; TEXT($C$4,"yyyyMMdd")</f>
        <v>20240301..20240331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7"/>
  <sheetViews>
    <sheetView tabSelected="1" topLeftCell="K19" zoomScale="73" zoomScaleNormal="73" workbookViewId="0">
      <selection activeCell="T42" sqref="T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5.140625" style="21" customWidth="1"/>
    <col min="15" max="15" width="11.42578125" style="18" customWidth="1"/>
    <col min="16" max="16" width="8.7109375" style="18" customWidth="1"/>
    <col min="17" max="17" width="6.7109375" style="4" customWidth="1"/>
    <col min="18" max="18" width="16.42578125" style="4" customWidth="1"/>
    <col min="19" max="19" width="14" style="45" customWidth="1"/>
    <col min="20" max="20" width="16.140625" style="45" customWidth="1"/>
    <col min="21" max="21" width="15.140625" style="45" bestFit="1" customWidth="1"/>
    <col min="22" max="22" width="16.42578125" style="45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9" style="4" customWidth="1"/>
    <col min="27" max="27" width="10.5703125" style="60" bestFit="1" customWidth="1"/>
    <col min="28" max="28" width="8.85546875" style="4" customWidth="1"/>
    <col min="29" max="29" width="9.85546875" style="4" customWidth="1"/>
    <col min="30" max="30" width="16" style="4" customWidth="1"/>
    <col min="31" max="31" width="8.42578125" style="21" customWidth="1"/>
    <col min="32" max="32" width="13.140625" style="4" customWidth="1"/>
    <col min="33" max="33" width="11.28515625" style="21" customWidth="1"/>
    <col min="34" max="34" width="30.140625" style="4" customWidth="1"/>
    <col min="35" max="35" width="11" style="4" customWidth="1"/>
    <col min="36" max="36" width="11" style="21" customWidth="1"/>
    <col min="37" max="37" width="14.42578125" style="4" customWidth="1"/>
    <col min="38" max="38" width="31.5703125" style="4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43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20240301..20240331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47.2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 t="shared" ref="B24:B33" si="0">IF(M24="","Hide","Show")</f>
        <v>Show</v>
      </c>
      <c r="C24" s="4" t="s">
        <v>48</v>
      </c>
      <c r="E24" s="13" t="str">
        <f>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DIRECT)"",""10=LINETOTAL"",""442"&amp;"1.340000"",""14=U_ENR"","""",""14=U_MSENR"",""S7138270"",""14=U_MSPCN"",""AD5A91AA"",""14=ADDRESS2"",""FELICIA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felic"&amp;"ia.lin@ihis.com.sg"""</f>
        <v>"UICACS","","SQL=","2=DOCNUM","33034443","14=CUSTREF","8000009282","14=U_CUSTREF","8000009282","15=DOCDATE","5/3/2024","15=TAXDATE","5/3/2024","14=CARDCODE","CI0099-SGD","14=CARDNAME","SYNAPXE PTE. LTD.","14=ITEMCODE","MS77D-00111GLP","14=ITEMNAME","MS VSPROwMSDN ALNG SA MVL","10=QUANTITY","42.000000","14=U_PONO","948837","15=U_PODATE","26/2/2024","10=U_TLINTCOS","0.000000","2=SLPCODE","132","14=SLPNAME","E0001-CS","14=MEMO","WENDY KUM CHIOU SZE","14=CONTACTNAME","E-INVOICE(AP DIRECT)","10=LINETOTAL","4421.340000","14=U_ENR","","14=U_MSENR","S7138270","14=U_MSPCN","AD5A91AA","14=ADDRESS2","FELICIA LIN_x000D_INTEGRATED HEALTH INFORMATION SYSTEMS PTE. LTD. 6 SERANGOON NORTH AVE 5, #01-01/02, SINGAPORE 554910_x000D_FELICIA LIN_x000D_TEL: 6594 5423/9369 4383_x000D_FAX: _x000D_EMAIL: felicia.lin@ihis.com.sg"</v>
      </c>
      <c r="K24" s="4">
        <f t="shared" ref="K24:K31" si="1">MONTH(N24)</f>
        <v>3</v>
      </c>
      <c r="L24" s="4">
        <f t="shared" ref="L24:L31" si="2">YEAR(N24)</f>
        <v>2024</v>
      </c>
      <c r="M24" s="4">
        <v>33034443</v>
      </c>
      <c r="N24" s="38">
        <v>45356</v>
      </c>
      <c r="O24" s="4" t="str">
        <f t="shared" ref="O24:O31" si="3">"S7138270"</f>
        <v>S7138270</v>
      </c>
      <c r="P24" s="4" t="str">
        <f t="shared" ref="P24:P30" si="4">"AD5A91AA"</f>
        <v>AD5A91AA</v>
      </c>
      <c r="Q24" s="4" t="str">
        <f t="shared" ref="Q24:Q31" si="5">"CI0099-SGD"</f>
        <v>CI0099-SGD</v>
      </c>
      <c r="R24" s="4" t="str">
        <f t="shared" ref="R24:R31" si="6">"SYNAPXE PTE. LTD."</f>
        <v>SYNAPXE PTE. LTD.</v>
      </c>
      <c r="S24" s="50" t="str">
        <f>"948837"</f>
        <v>948837</v>
      </c>
      <c r="T24" s="50">
        <v>45348</v>
      </c>
      <c r="U24" s="50" t="str">
        <f>"8000009282"</f>
        <v>8000009282</v>
      </c>
      <c r="V24" s="50">
        <v>45356</v>
      </c>
      <c r="W24" s="51">
        <f t="shared" ref="W24:W31" si="7">SUM(N24-T24)</f>
        <v>8</v>
      </c>
      <c r="X24" s="65" t="str">
        <f>"MS77D-00111GLP"</f>
        <v>MS77D-00111GLP</v>
      </c>
      <c r="Y24" s="65" t="str">
        <f>"MS VSPROwMSDN ALNG SA MVL"</f>
        <v>MS VSPROwMSDN ALNG SA MVL</v>
      </c>
      <c r="Z24" s="65" t="str">
        <f t="shared" ref="Z24:Z30" si="8">"WENDY KUM CHIOU SZE"</f>
        <v>WENDY KUM CHIOU SZE</v>
      </c>
      <c r="AA24" s="60">
        <v>42</v>
      </c>
      <c r="AB24" s="65" t="str">
        <f t="shared" ref="AB24:AB31" si="9">"E-INVOICE(AP DIRECT)"</f>
        <v>E-INVOICE(AP DIRECT)</v>
      </c>
      <c r="AC24" s="37">
        <f t="shared" ref="AC24:AC33" si="10">IFERROR(AD24/AA24,0)</f>
        <v>105.27000000000001</v>
      </c>
      <c r="AD24" s="37">
        <v>4421.34</v>
      </c>
      <c r="AE24" s="63" t="str">
        <f t="shared" ref="AE24:AE31" si="11">"-"</f>
        <v>-</v>
      </c>
      <c r="AF24" s="37">
        <v>4421.34</v>
      </c>
      <c r="AG24" s="63" t="s">
        <v>95</v>
      </c>
      <c r="AH24" s="67" t="str">
        <f>"FELICIA LIN_x000D_INTEGRATED HEALTH INFORMATION SYSTEMS PTE. LTD. 6 SERANGOON NORTH AVE 5, #01-01/02, SINGAPORE 554910_x000D_FELICIA LIN_x000D_TEL: 6594 5423/9369 4383_x000D_FAX: _x000D_EMAIL: felicia.lin@ihis.com.sg"</f>
        <v>FELICIA LIN_x000D_INTEGRATED HEALTH INFORMATION SYSTEMS PTE. LTD. 6 SERANGOON NORTH AVE 5, #01-01/02, SINGAPORE 554910_x000D_FELICIA LIN_x000D_TEL: 6594 5423/9369 4383_x000D_FAX: _x000D_EMAIL: felicia.lin@ihis.com.sg</v>
      </c>
      <c r="AI24" s="18"/>
      <c r="AJ24" s="63" t="s">
        <v>96</v>
      </c>
      <c r="AK24" s="4" t="str">
        <f>"MS77D-00111GLP"</f>
        <v>MS77D-00111GLP</v>
      </c>
      <c r="AL24" s="4" t="str">
        <f>"MS VSPROwMSDN ALNG SA MVL"</f>
        <v>MS VSPROwMSDN ALNG SA MVL</v>
      </c>
      <c r="AM24" s="4" t="s">
        <v>429</v>
      </c>
      <c r="AN24" s="4" t="s">
        <v>428</v>
      </c>
      <c r="AO24" s="4" t="s">
        <v>427</v>
      </c>
      <c r="AP24" s="4" t="s">
        <v>430</v>
      </c>
    </row>
    <row r="25" spans="1:42">
      <c r="A25" s="1" t="s">
        <v>136</v>
      </c>
      <c r="B25" s="1" t="str">
        <f t="shared" si="0"/>
        <v>Show</v>
      </c>
      <c r="C25" s="4" t="s">
        <v>48</v>
      </c>
      <c r="E25" s="13" t="str">
        <f>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DIRECT)"",""10=LINETOTAL"",""105."&amp;"600000"",""14=U_ENR"","""",""14=U_MSENR"",""S7138270"",""14=U_MSPCN"",""AD5A91AA"",""14=ADDRESS2"",""FELICIA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felicia"&amp;".lin@ihis.com.sg"""</f>
        <v>"UICACS","","SQL=","2=DOCNUM","33034443","14=CUSTREF","8000009282","14=U_CUSTREF","8000009282","15=DOCDATE","5/3/2024","15=TAXDATE","5/3/2024","14=CARDCODE","CI0099-SGD","14=CARDNAME","SYNAPXE PTE. LTD.","14=ITEMCODE","MS77D-00111GLP","14=ITEMNAME","MS VSPROwMSDN ALNG SA MVL","10=QUANTITY","1.000000","14=U_PONO","948837","15=U_PODATE","26/2/2024","10=U_TLINTCOS","0.000000","2=SLPCODE","132","14=SLPNAME","E0001-CS","14=MEMO","WENDY KUM CHIOU SZE","14=CONTACTNAME","E-INVOICE(AP DIRECT)","10=LINETOTAL","105.600000","14=U_ENR","","14=U_MSENR","S7138270","14=U_MSPCN","AD5A91AA","14=ADDRESS2","FELICIA LIN_x000D_INTEGRATED HEALTH INFORMATION SYSTEMS PTE. LTD. 6 SERANGOON NORTH AVE 5, #01-01/02, SINGAPORE 554910_x000D_FELICIA LIN_x000D_TEL: 6594 5423/9369 4383_x000D_FAX: _x000D_EMAIL: felicia.lin@ihis.com.sg"</v>
      </c>
      <c r="K25" s="4">
        <f t="shared" si="1"/>
        <v>3</v>
      </c>
      <c r="L25" s="4">
        <f t="shared" si="2"/>
        <v>2024</v>
      </c>
      <c r="M25" s="4">
        <v>33034443</v>
      </c>
      <c r="N25" s="38">
        <v>45356</v>
      </c>
      <c r="O25" s="4" t="str">
        <f t="shared" si="3"/>
        <v>S7138270</v>
      </c>
      <c r="P25" s="4" t="str">
        <f t="shared" si="4"/>
        <v>AD5A91AA</v>
      </c>
      <c r="Q25" s="4" t="str">
        <f t="shared" si="5"/>
        <v>CI0099-SGD</v>
      </c>
      <c r="R25" s="4" t="str">
        <f t="shared" si="6"/>
        <v>SYNAPXE PTE. LTD.</v>
      </c>
      <c r="S25" s="50" t="str">
        <f>"948837"</f>
        <v>948837</v>
      </c>
      <c r="T25" s="50">
        <v>45348</v>
      </c>
      <c r="U25" s="50" t="str">
        <f>"8000009282"</f>
        <v>8000009282</v>
      </c>
      <c r="V25" s="50">
        <v>45356</v>
      </c>
      <c r="W25" s="51">
        <f t="shared" si="7"/>
        <v>8</v>
      </c>
      <c r="X25" s="65" t="str">
        <f>"MS77D-00111GLP"</f>
        <v>MS77D-00111GLP</v>
      </c>
      <c r="Y25" s="65" t="str">
        <f>"MS VSPROwMSDN ALNG SA MVL"</f>
        <v>MS VSPROwMSDN ALNG SA MVL</v>
      </c>
      <c r="Z25" s="65" t="str">
        <f t="shared" si="8"/>
        <v>WENDY KUM CHIOU SZE</v>
      </c>
      <c r="AA25" s="60">
        <v>1</v>
      </c>
      <c r="AB25" s="65" t="str">
        <f t="shared" si="9"/>
        <v>E-INVOICE(AP DIRECT)</v>
      </c>
      <c r="AC25" s="37">
        <f t="shared" si="10"/>
        <v>105.6</v>
      </c>
      <c r="AD25" s="37">
        <v>105.6</v>
      </c>
      <c r="AE25" s="63" t="str">
        <f t="shared" si="11"/>
        <v>-</v>
      </c>
      <c r="AF25" s="37">
        <v>105.6</v>
      </c>
      <c r="AG25" s="63" t="s">
        <v>95</v>
      </c>
      <c r="AH25" s="67" t="str">
        <f>"FELICIA LIN_x000D_INTEGRATED HEALTH INFORMATION SYSTEMS PTE. LTD. 6 SERANGOON NORTH AVE 5, #01-01/02, SINGAPORE 554910_x000D_FELICIA LIN_x000D_TEL: 6594 5423/9369 4383_x000D_FAX: _x000D_EMAIL: felicia.lin@ihis.com.sg"</f>
        <v>FELICIA LIN_x000D_INTEGRATED HEALTH INFORMATION SYSTEMS PTE. LTD. 6 SERANGOON NORTH AVE 5, #01-01/02, SINGAPORE 554910_x000D_FELICIA LIN_x000D_TEL: 6594 5423/9369 4383_x000D_FAX: _x000D_EMAIL: felicia.lin@ihis.com.sg</v>
      </c>
      <c r="AI25" s="18"/>
      <c r="AJ25" s="63" t="s">
        <v>96</v>
      </c>
      <c r="AK25" s="4" t="str">
        <f>"MS77D-00111GLP"</f>
        <v>MS77D-00111GLP</v>
      </c>
      <c r="AL25" s="4" t="str">
        <f>"MS VSPROwMSDN ALNG SA MVL"</f>
        <v>MS VSPROwMSDN ALNG SA MVL</v>
      </c>
      <c r="AM25" s="4" t="s">
        <v>429</v>
      </c>
      <c r="AN25" s="4" t="s">
        <v>428</v>
      </c>
      <c r="AO25" s="4" t="s">
        <v>427</v>
      </c>
      <c r="AP25" s="4" t="s">
        <v>430</v>
      </c>
    </row>
    <row r="26" spans="1:42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"""UICACS"","""",""SQL="",""2=DOCNUM"",""33034445"",""14=CUSTREF"",""8000009264"",""14=U_CUSTREF"",""8000009264"",""15=DOCDATE"",""5/3/2024"",""15=TAXDATE"",""5/3/2024"",""14=CARDCODE"",""CI0099-SGD"",""14=CARDNAME"",""SYNAPXE PTE. LTD."",""14=ITEMCODE"",""MS7JQ-00355GLP"",""14=ITEMNAME"",""MS SQ"&amp;"LSVRENTCORE SNGL SA MVL 2LIC CORELIC"",""10=QUANTITY"",""4.000000"",""14=U_PONO"",""948680/A"",""15=U_PODATE"",""20/2/2024"",""10=U_TLINTCOS"",""0.000000"",""2=SLPCODE"",""132"",""14=SLPNAME"",""E0001-CS"",""14=MEMO"",""WENDY KUM CHIOU SZE"",""14=CONTACTNAME"",""E-INVOICE(AP DIRECT)"",""1"&amp;"0=LINETOTAL"",""30285.160000"",""14=U_ENR"","""",""14=U_MSENR"",""S7138270"",""14=U_MSPCN"",""AD5A91AA"",""14=ADDRESS2"",""MUHAMMAD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f>
        <v>"UICACS","","SQL=","2=DOCNUM","33034445","14=CUSTREF","8000009264","14=U_CUSTREF","8000009264","15=DOCDATE","5/3/2024","15=TAXDATE","5/3/2024","14=CARDCODE","CI0099-SGD","14=CARDNAME","SYNAPXE PTE. LTD.","14=ITEMCODE","MS7JQ-00355GLP","14=ITEMNAME","MS SQLSVRENTCORE SNGL SA MVL 2LIC CORELIC","10=QUANTITY","4.000000","14=U_PONO","948680/A","15=U_PODATE","20/2/2024","10=U_TLINTCOS","0.000000","2=SLPCODE","132","14=SLPNAME","E0001-CS","14=MEMO","WENDY KUM CHIOU SZE","14=CONTACTNAME","E-INVOICE(AP DIRECT)","10=LINETOTAL","30285.160000","14=U_ENR","","14=U_MSENR","S7138270","14=U_MSPCN","AD5A91AA","14=ADDRESS2","MUHAMMAD IRFAN_x000D_SYNAPXE PTE LTD 6 SERANGOON NORTH AVE 5, #01-01/02 SINGAPORE 554910_x000D_MUHAMMAD IRFAN_x000D_TEL: 90690353_x000D_FAX: _x000D_EMAIL: muhammad.irfan@synapxe.sg"</v>
      </c>
      <c r="K26" s="4">
        <f t="shared" si="1"/>
        <v>3</v>
      </c>
      <c r="L26" s="4">
        <f t="shared" si="2"/>
        <v>2024</v>
      </c>
      <c r="M26" s="4">
        <v>33034445</v>
      </c>
      <c r="N26" s="38">
        <v>45356</v>
      </c>
      <c r="O26" s="4" t="str">
        <f t="shared" si="3"/>
        <v>S7138270</v>
      </c>
      <c r="P26" s="4" t="str">
        <f t="shared" si="4"/>
        <v>AD5A91AA</v>
      </c>
      <c r="Q26" s="4" t="str">
        <f t="shared" si="5"/>
        <v>CI0099-SGD</v>
      </c>
      <c r="R26" s="4" t="str">
        <f t="shared" si="6"/>
        <v>SYNAPXE PTE. LTD.</v>
      </c>
      <c r="S26" s="50" t="str">
        <f>"948680/A"</f>
        <v>948680/A</v>
      </c>
      <c r="T26" s="50">
        <v>45342</v>
      </c>
      <c r="U26" s="50" t="str">
        <f>"8000009264"</f>
        <v>8000009264</v>
      </c>
      <c r="V26" s="50">
        <v>45356</v>
      </c>
      <c r="W26" s="51">
        <f t="shared" si="7"/>
        <v>14</v>
      </c>
      <c r="X26" s="65" t="str">
        <f>"MS7JQ-00355GLP"</f>
        <v>MS7JQ-00355GLP</v>
      </c>
      <c r="Y26" s="65" t="str">
        <f>"MS SQLSVRENTCORE SNGL SA MVL 2LIC CORELIC"</f>
        <v>MS SQLSVRENTCORE SNGL SA MVL 2LIC CORELIC</v>
      </c>
      <c r="Z26" s="65" t="str">
        <f t="shared" si="8"/>
        <v>WENDY KUM CHIOU SZE</v>
      </c>
      <c r="AA26" s="60">
        <v>4</v>
      </c>
      <c r="AB26" s="65" t="str">
        <f t="shared" si="9"/>
        <v>E-INVOICE(AP DIRECT)</v>
      </c>
      <c r="AC26" s="37">
        <f t="shared" si="10"/>
        <v>7571.29</v>
      </c>
      <c r="AD26" s="37">
        <v>30285.16</v>
      </c>
      <c r="AE26" s="63" t="str">
        <f t="shared" si="11"/>
        <v>-</v>
      </c>
      <c r="AF26" s="37">
        <v>30285.16</v>
      </c>
      <c r="AG26" s="63" t="s">
        <v>95</v>
      </c>
      <c r="AH26" s="67" t="str">
        <f>"MUHAMMAD IRFAN_x000D_SYNAPXE PTE LTD 6 SERANGOON NORTH AVE 5, #01-01/02 SINGAPORE 554910_x000D_MUHAMMAD IRFAN_x000D_TEL: 90690353_x000D_FAX: _x000D_EMAIL: muhammad.irfan@synapxe.sg"</f>
        <v>MUHAMMAD IRFAN_x000D_SYNAPXE PTE LTD 6 SERANGOON NORTH AVE 5, #01-01/02 SINGAPORE 554910_x000D_MUHAMMAD IRFAN_x000D_TEL: 90690353_x000D_FAX: _x000D_EMAIL: muhammad.irfan@synapxe.sg</v>
      </c>
      <c r="AI26" s="18"/>
      <c r="AJ26" s="63" t="s">
        <v>96</v>
      </c>
      <c r="AK26" s="4" t="str">
        <f>"MS7JQ-00355GLP"</f>
        <v>MS7JQ-00355GLP</v>
      </c>
      <c r="AL26" s="4" t="str">
        <f>"MS SQLSVRENTCORE SNGL SA MVL 2LIC CORELIC"</f>
        <v>MS SQLSVRENTCORE SNGL SA MVL 2LIC CORELIC</v>
      </c>
      <c r="AM26" s="4" t="s">
        <v>429</v>
      </c>
      <c r="AN26" s="4" t="s">
        <v>428</v>
      </c>
      <c r="AO26" s="4" t="s">
        <v>427</v>
      </c>
      <c r="AP26" s="4" t="s">
        <v>430</v>
      </c>
    </row>
    <row r="27" spans="1:42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"""UICACS"","""",""SQL="",""2=DOCNUM"",""33034503"",""14=CUSTREF"",""8000009351"",""14=U_CUSTREF"",""8000009351"",""15=DOCDATE"",""11/3/2024"",""15=TAXDATE"",""11/3/2024"",""14=CARDCODE"",""CI0099-SGD"",""14=CARDNAME"",""SYNAPXE PTE. LTD."",""14=ITEMCODE"",""MS021-10695GLP"",""14=ITEMNAME"",""MS "&amp;"OFFICE STD 2021 SNGL LTSC"",""10=QUANTITY"",""1.000000"",""14=U_PONO"",""949093"",""15=U_PODATE"",""20/2/2024"",""10=U_TLINTCOS"",""0.000000"",""2=SLPCODE"",""132"",""14=SLPNAME"",""E0001-CS"",""14=MEMO"",""WENDY KUM CHIOU SZE"",""14=CONTACTNAME"",""E-INVOICE(AP DIRECT)"",""10=LINETOTAL"","&amp;"""405.770000"",""14=U_ENR"","""",""14=U_MSENR"",""S7138270"",""14=U_MSPCN"",""AD5A91AA"",""14=ADDRESS2"",""YOON LAI PING_x000D_SYNAPXE PTE LTD 6 SERANGOON NORTH AVE 5, #01-01/02 SINGAPORE 554910_x000D_YOON LAI PING_x000D_TEL: 93734249_x000D_FAX: _x000D_EMAIL: yoon.lai.ping@synapxe.sg"""</f>
        <v>"UICACS","","SQL=","2=DOCNUM","33034503","14=CUSTREF","8000009351","14=U_CUSTREF","8000009351","15=DOCDATE","11/3/2024","15=TAXDATE","11/3/2024","14=CARDCODE","CI0099-SGD","14=CARDNAME","SYNAPXE PTE. LTD.","14=ITEMCODE","MS021-10695GLP","14=ITEMNAME","MS OFFICE STD 2021 SNGL LTSC","10=QUANTITY","1.000000","14=U_PONO","949093","15=U_PODATE","20/2/2024","10=U_TLINTCOS","0.000000","2=SLPCODE","132","14=SLPNAME","E0001-CS","14=MEMO","WENDY KUM CHIOU SZE","14=CONTACTNAME","E-INVOICE(AP DIRECT)","10=LINETOTAL","405.770000","14=U_ENR","","14=U_MSENR","S7138270","14=U_MSPCN","AD5A91AA","14=ADDRESS2","YOON LAI PING_x000D_SYNAPXE PTE LTD 6 SERANGOON NORTH AVE 5, #01-01/02 SINGAPORE 554910_x000D_YOON LAI PING_x000D_TEL: 93734249_x000D_FAX: _x000D_EMAIL: yoon.lai.ping@synapxe.sg"</v>
      </c>
      <c r="K27" s="4">
        <f t="shared" si="1"/>
        <v>3</v>
      </c>
      <c r="L27" s="4">
        <f t="shared" si="2"/>
        <v>2024</v>
      </c>
      <c r="M27" s="4">
        <v>33034503</v>
      </c>
      <c r="N27" s="38">
        <v>45362</v>
      </c>
      <c r="O27" s="4" t="str">
        <f t="shared" si="3"/>
        <v>S7138270</v>
      </c>
      <c r="P27" s="4" t="str">
        <f t="shared" si="4"/>
        <v>AD5A91AA</v>
      </c>
      <c r="Q27" s="4" t="str">
        <f t="shared" si="5"/>
        <v>CI0099-SGD</v>
      </c>
      <c r="R27" s="4" t="str">
        <f t="shared" si="6"/>
        <v>SYNAPXE PTE. LTD.</v>
      </c>
      <c r="S27" s="50" t="str">
        <f>"949093"</f>
        <v>949093</v>
      </c>
      <c r="T27" s="50">
        <v>45357</v>
      </c>
      <c r="U27" s="50" t="str">
        <f>"8000009351"</f>
        <v>8000009351</v>
      </c>
      <c r="V27" s="50">
        <v>45362</v>
      </c>
      <c r="W27" s="51">
        <f t="shared" si="7"/>
        <v>5</v>
      </c>
      <c r="X27" s="65" t="str">
        <f>"MS021-10695GLP"</f>
        <v>MS021-10695GLP</v>
      </c>
      <c r="Y27" s="65" t="str">
        <f>"MS OFFICE STD 2021 SNGL LTSC"</f>
        <v>MS OFFICE STD 2021 SNGL LTSC</v>
      </c>
      <c r="Z27" s="65" t="str">
        <f t="shared" si="8"/>
        <v>WENDY KUM CHIOU SZE</v>
      </c>
      <c r="AA27" s="60">
        <v>1</v>
      </c>
      <c r="AB27" s="65" t="str">
        <f t="shared" si="9"/>
        <v>E-INVOICE(AP DIRECT)</v>
      </c>
      <c r="AC27" s="37">
        <f t="shared" si="10"/>
        <v>405.77</v>
      </c>
      <c r="AD27" s="37">
        <v>405.77</v>
      </c>
      <c r="AE27" s="63" t="str">
        <f t="shared" si="11"/>
        <v>-</v>
      </c>
      <c r="AF27" s="37">
        <v>405.77</v>
      </c>
      <c r="AG27" s="63" t="s">
        <v>95</v>
      </c>
      <c r="AH27" s="67" t="str">
        <f>"YOON LAI PING_x000D_SYNAPXE PTE LTD 6 SERANGOON NORTH AVE 5, #01-01/02 SINGAPORE 554910_x000D_YOON LAI PING_x000D_TEL: 93734249_x000D_FAX: _x000D_EMAIL: yoon.lai.ping@synapxe.sg"</f>
        <v>YOON LAI PING_x000D_SYNAPXE PTE LTD 6 SERANGOON NORTH AVE 5, #01-01/02 SINGAPORE 554910_x000D_YOON LAI PING_x000D_TEL: 93734249_x000D_FAX: _x000D_EMAIL: yoon.lai.ping@synapxe.sg</v>
      </c>
      <c r="AI27" s="18"/>
      <c r="AJ27" s="63" t="s">
        <v>96</v>
      </c>
      <c r="AK27" s="4" t="str">
        <f>"MS021-10695GLP"</f>
        <v>MS021-10695GLP</v>
      </c>
      <c r="AL27" s="4" t="str">
        <f>"MS OFFICE STD 2021 SNGL LTSC"</f>
        <v>MS OFFICE STD 2021 SNGL LTSC</v>
      </c>
      <c r="AM27" s="4" t="s">
        <v>431</v>
      </c>
      <c r="AN27" s="4" t="s">
        <v>431</v>
      </c>
      <c r="AO27" s="4" t="s">
        <v>431</v>
      </c>
      <c r="AP27" s="4" t="s">
        <v>431</v>
      </c>
    </row>
    <row r="28" spans="1:42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MVL"",""10=QUANTITY"",""16.000000"",""14=U_PONO"",""949292"",""15=U_PODATE"",""15/3/2024"",""10=U_TLINTCOS"",""0.000000"",""2=SLPCODE"",""132"",""14=SLPNAME"",""E0001-CS"",""14=MEMO"",""WENDY KUM CHIOU SZE"",""14=CONTACTNAME"",""E-INVOICE(AP DIRECT)"",""10=LINETOTA"&amp;"L"",""8016.320000"",""14=U_ENR"","""",""14=U_MSENR"",""S7138270"",""14=U_MSPCN"",""AD5A91AA"",""14=ADDRESS2"",""NANDINI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"&amp;"nandini.sivasubramaniam@synapxe.sg"""</f>
        <v>"UICACS","","SQL=","2=DOCNUM","33034602","14=CUSTREF","8000009390","14=U_CUSTREF","8000009390","15=DOCDATE","20/3/2024","15=TAXDATE","20/3/2024","14=CARDCODE","CI0099-SGD","14=CARDNAME","SYNAPXE PTE. LTD.","14=ITEMCODE","MS77D-00110GLP","14=ITEMNAME","MS VSPROwMSDN ALNG LICSAPk MVL","10=QUANTITY","16.000000","14=U_PONO","949292","15=U_PODATE","15/3/2024","10=U_TLINTCOS","0.000000","2=SLPCODE","132","14=SLPNAME","E0001-CS","14=MEMO","WENDY KUM CHIOU SZE","14=CONTACTNAME","E-INVOICE(AP DIRECT)","10=LINETOTAL","8016.320000","14=U_ENR","","14=U_MSENR","S7138270","14=U_MSPCN","AD5A91AA","14=ADDRESS2","NANDINI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8" s="4">
        <f t="shared" si="1"/>
        <v>3</v>
      </c>
      <c r="L28" s="4">
        <f t="shared" si="2"/>
        <v>2024</v>
      </c>
      <c r="M28" s="4">
        <v>33034602</v>
      </c>
      <c r="N28" s="38">
        <v>45371</v>
      </c>
      <c r="O28" s="4" t="str">
        <f t="shared" si="3"/>
        <v>S7138270</v>
      </c>
      <c r="P28" s="4" t="str">
        <f t="shared" si="4"/>
        <v>AD5A91AA</v>
      </c>
      <c r="Q28" s="4" t="str">
        <f t="shared" si="5"/>
        <v>CI0099-SGD</v>
      </c>
      <c r="R28" s="4" t="str">
        <f t="shared" si="6"/>
        <v>SYNAPXE PTE. LTD.</v>
      </c>
      <c r="S28" s="50" t="str">
        <f>"949292"</f>
        <v>949292</v>
      </c>
      <c r="T28" s="50">
        <v>45366</v>
      </c>
      <c r="U28" s="50" t="str">
        <f>"8000009390"</f>
        <v>8000009390</v>
      </c>
      <c r="V28" s="50">
        <v>45371</v>
      </c>
      <c r="W28" s="51">
        <f t="shared" si="7"/>
        <v>5</v>
      </c>
      <c r="X28" s="65" t="str">
        <f>"MS77D-00110GLP"</f>
        <v>MS77D-00110GLP</v>
      </c>
      <c r="Y28" s="65" t="str">
        <f>"MS VSPROwMSDN ALNG LICSAPk MVL"</f>
        <v>MS VSPROwMSDN ALNG LICSAPk MVL</v>
      </c>
      <c r="Z28" s="65" t="str">
        <f t="shared" si="8"/>
        <v>WENDY KUM CHIOU SZE</v>
      </c>
      <c r="AA28" s="60">
        <v>16</v>
      </c>
      <c r="AB28" s="65" t="str">
        <f t="shared" si="9"/>
        <v>E-INVOICE(AP DIRECT)</v>
      </c>
      <c r="AC28" s="37">
        <f t="shared" si="10"/>
        <v>501.02</v>
      </c>
      <c r="AD28" s="37">
        <v>8016.32</v>
      </c>
      <c r="AE28" s="63" t="str">
        <f t="shared" si="11"/>
        <v>-</v>
      </c>
      <c r="AF28" s="37">
        <v>8016.32</v>
      </c>
      <c r="AG28" s="63" t="s">
        <v>95</v>
      </c>
      <c r="AH28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28" s="18"/>
      <c r="AJ28" s="63" t="s">
        <v>96</v>
      </c>
      <c r="AK28" s="4" t="str">
        <f>"MS77D-00110GLP"</f>
        <v>MS77D-00110GLP</v>
      </c>
      <c r="AL28" s="4" t="str">
        <f>"MS VSPROwMSDN ALNG LICSAPk MVL"</f>
        <v>MS VSPROwMSDN ALNG LICSAPk MVL</v>
      </c>
      <c r="AM28" s="4" t="s">
        <v>432</v>
      </c>
      <c r="AN28" s="4" t="s">
        <v>428</v>
      </c>
      <c r="AO28" s="4" t="s">
        <v>433</v>
      </c>
      <c r="AP28" s="4" t="s">
        <v>431</v>
      </c>
    </row>
    <row r="29" spans="1:42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MVL"",""10=QUANTITY"",""1.000000"",""14=U_PONO"",""949292"",""15=U_PODATE"",""15/3/2024"",""10=U_TLINTCOS"",""0.000000"",""2=SLPCODE"",""132"",""14=SLPNAME"",""E0001-CS"",""14=MEMO"",""WENDY KUM CHIOU SZE"",""14=CONTACTNAME"",""E-INVOICE(AP DIRECT)"",""10=LINETOTAL"&amp;""",""501.060000"",""14=U_ENR"","""",""14=U_MSENR"",""S7138270"",""14=U_MSPCN"",""AD5A91AA"",""14=ADDRESS2"",""NANDINI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f>
        <v>"UICACS","","SQL=","2=DOCNUM","33034602","14=CUSTREF","8000009390","14=U_CUSTREF","8000009390","15=DOCDATE","20/3/2024","15=TAXDATE","20/3/2024","14=CARDCODE","CI0099-SGD","14=CARDNAME","SYNAPXE PTE. LTD.","14=ITEMCODE","MS77D-00110GLP","14=ITEMNAME","MS VSPROwMSDN ALNG LICSAPk MVL","10=QUANTITY","1.000000","14=U_PONO","949292","15=U_PODATE","15/3/2024","10=U_TLINTCOS","0.000000","2=SLPCODE","132","14=SLPNAME","E0001-CS","14=MEMO","WENDY KUM CHIOU SZE","14=CONTACTNAME","E-INVOICE(AP DIRECT)","10=LINETOTAL","501.060000","14=U_ENR","","14=U_MSENR","S7138270","14=U_MSPCN","AD5A91AA","14=ADDRESS2","NANDINI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9" s="4">
        <f t="shared" si="1"/>
        <v>3</v>
      </c>
      <c r="L29" s="4">
        <f t="shared" si="2"/>
        <v>2024</v>
      </c>
      <c r="M29" s="4">
        <v>33034602</v>
      </c>
      <c r="N29" s="38">
        <v>45371</v>
      </c>
      <c r="O29" s="4" t="str">
        <f t="shared" si="3"/>
        <v>S7138270</v>
      </c>
      <c r="P29" s="4" t="str">
        <f t="shared" si="4"/>
        <v>AD5A91AA</v>
      </c>
      <c r="Q29" s="4" t="str">
        <f t="shared" si="5"/>
        <v>CI0099-SGD</v>
      </c>
      <c r="R29" s="4" t="str">
        <f t="shared" si="6"/>
        <v>SYNAPXE PTE. LTD.</v>
      </c>
      <c r="S29" s="50" t="str">
        <f>"949292"</f>
        <v>949292</v>
      </c>
      <c r="T29" s="50">
        <v>45366</v>
      </c>
      <c r="U29" s="50" t="str">
        <f>"8000009390"</f>
        <v>8000009390</v>
      </c>
      <c r="V29" s="50">
        <v>45371</v>
      </c>
      <c r="W29" s="51">
        <f t="shared" si="7"/>
        <v>5</v>
      </c>
      <c r="X29" s="65" t="str">
        <f>"MS77D-00110GLP"</f>
        <v>MS77D-00110GLP</v>
      </c>
      <c r="Y29" s="65" t="str">
        <f>"MS VSPROwMSDN ALNG LICSAPk MVL"</f>
        <v>MS VSPROwMSDN ALNG LICSAPk MVL</v>
      </c>
      <c r="Z29" s="65" t="str">
        <f t="shared" si="8"/>
        <v>WENDY KUM CHIOU SZE</v>
      </c>
      <c r="AA29" s="60">
        <v>1</v>
      </c>
      <c r="AB29" s="65" t="str">
        <f t="shared" si="9"/>
        <v>E-INVOICE(AP DIRECT)</v>
      </c>
      <c r="AC29" s="37">
        <f t="shared" si="10"/>
        <v>501.06</v>
      </c>
      <c r="AD29" s="37">
        <v>501.06</v>
      </c>
      <c r="AE29" s="63" t="str">
        <f t="shared" si="11"/>
        <v>-</v>
      </c>
      <c r="AF29" s="37">
        <v>501.06</v>
      </c>
      <c r="AG29" s="63" t="s">
        <v>95</v>
      </c>
      <c r="AH29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29" s="18"/>
      <c r="AJ29" s="63" t="s">
        <v>96</v>
      </c>
      <c r="AK29" s="4" t="str">
        <f>"MS77D-00110GLP"</f>
        <v>MS77D-00110GLP</v>
      </c>
      <c r="AL29" s="4" t="str">
        <f>"MS VSPROwMSDN ALNG LICSAPk MVL"</f>
        <v>MS VSPROwMSDN ALNG LICSAPk MVL</v>
      </c>
      <c r="AM29" s="4" t="s">
        <v>432</v>
      </c>
      <c r="AN29" s="4" t="s">
        <v>428</v>
      </c>
      <c r="AO29" s="4" t="s">
        <v>433</v>
      </c>
      <c r="AP29" s="4" t="s">
        <v>431</v>
      </c>
    </row>
    <row r="30" spans="1:42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"""UICACS"","""",""SQL="",""2=DOCNUM"",""33034678"",""14=CUSTREF"",""8000009486"",""14=U_CUSTREF"",""8000009486"",""15=DOCDATE"",""27/3/2024"",""15=TAXDATE"",""27/3/2024"",""14=CARDCODE"",""CI0099-SGD"",""14=CARDNAME"",""SYNAPXE PTE. LTD."",""14=ITEMCODE"",""MS7JQ-00355GLP"",""14=ITEMNAME"",""MS "&amp;"SQLSVRENTCORE SNGL SA MVL 2LIC CORELIC"",""10=QUANTITY"",""6.000000"",""14=U_PONO"",""949417"",""15=U_PODATE"",""25/3/2024"",""10=U_TLINTCOS"",""0.000000"",""2=SLPCODE"",""132"",""14=SLPNAME"",""E0001-CS"",""14=MEMO"",""WENDY KUM CHIOU SZE"",""14=CONTACTNAME"",""E-INVOICE(AP DIRECT)"",""1"&amp;"0=LINETOTAL"",""45958.920000"",""14=U_ENR"","""",""14=U_MSENR"",""S7138270"",""14=U_MSPCN"",""AD5A91AA"",""14=ADDRESS2"",""HENG CHENG JONG_x000D_SYNAPXE PTE LTD 6 SERANGOON NORTH AVE 5, #01-01/02 SINGAPORE 554910_x000D_HENG CHENG JONG (98889678)/LEE POH HENG(97988789)_x000D_TEL: _x000D_FAX: _x000D_EMAI"&amp;"L: jonn.heng@synapxe.sg"""</f>
        <v>"UICACS","","SQL=","2=DOCNUM","33034678","14=CUSTREF","8000009486","14=U_CUSTREF","8000009486","15=DOCDATE","27/3/2024","15=TAXDATE","27/3/2024","14=CARDCODE","CI0099-SGD","14=CARDNAME","SYNAPXE PTE. LTD.","14=ITEMCODE","MS7JQ-00355GLP","14=ITEMNAME","MS SQLSVRENTCORE SNGL SA MVL 2LIC CORELIC","10=QUANTITY","6.000000","14=U_PONO","949417","15=U_PODATE","25/3/2024","10=U_TLINTCOS","0.000000","2=SLPCODE","132","14=SLPNAME","E0001-CS","14=MEMO","WENDY KUM CHIOU SZE","14=CONTACTNAME","E-INVOICE(AP DIRECT)","10=LINETOTAL","45958.920000","14=U_ENR","","14=U_MSENR","S7138270","14=U_MSPCN","AD5A91AA","14=ADDRESS2","HENG CHENG JONG_x000D_SYNAPXE PTE LTD 6 SERANGOON NORTH AVE 5, #01-01/02 SINGAPORE 554910_x000D_HENG CHENG JONG (98889678)/LEE POH HENG(97988789)_x000D_TEL: _x000D_FAX: _x000D_EMAIL: jonn.heng@synapxe.sg"</v>
      </c>
      <c r="K30" s="4">
        <f t="shared" si="1"/>
        <v>3</v>
      </c>
      <c r="L30" s="4">
        <f t="shared" si="2"/>
        <v>2024</v>
      </c>
      <c r="M30" s="4">
        <v>33034678</v>
      </c>
      <c r="N30" s="38">
        <v>45378</v>
      </c>
      <c r="O30" s="4" t="str">
        <f t="shared" si="3"/>
        <v>S7138270</v>
      </c>
      <c r="P30" s="4" t="str">
        <f t="shared" si="4"/>
        <v>AD5A91AA</v>
      </c>
      <c r="Q30" s="4" t="str">
        <f t="shared" si="5"/>
        <v>CI0099-SGD</v>
      </c>
      <c r="R30" s="4" t="str">
        <f t="shared" si="6"/>
        <v>SYNAPXE PTE. LTD.</v>
      </c>
      <c r="S30" s="50" t="str">
        <f>"949417"</f>
        <v>949417</v>
      </c>
      <c r="T30" s="50">
        <v>45376</v>
      </c>
      <c r="U30" s="50" t="str">
        <f>"8000009486"</f>
        <v>8000009486</v>
      </c>
      <c r="V30" s="50">
        <v>45378</v>
      </c>
      <c r="W30" s="51">
        <f t="shared" si="7"/>
        <v>2</v>
      </c>
      <c r="X30" s="65" t="str">
        <f>"MS7JQ-00355GLP"</f>
        <v>MS7JQ-00355GLP</v>
      </c>
      <c r="Y30" s="65" t="str">
        <f>"MS SQLSVRENTCORE SNGL SA MVL 2LIC CORELIC"</f>
        <v>MS SQLSVRENTCORE SNGL SA MVL 2LIC CORELIC</v>
      </c>
      <c r="Z30" s="65" t="str">
        <f t="shared" si="8"/>
        <v>WENDY KUM CHIOU SZE</v>
      </c>
      <c r="AA30" s="60">
        <v>6</v>
      </c>
      <c r="AB30" s="65" t="str">
        <f t="shared" si="9"/>
        <v>E-INVOICE(AP DIRECT)</v>
      </c>
      <c r="AC30" s="37">
        <f t="shared" si="10"/>
        <v>7659.82</v>
      </c>
      <c r="AD30" s="37">
        <v>45958.92</v>
      </c>
      <c r="AE30" s="63" t="str">
        <f t="shared" si="11"/>
        <v>-</v>
      </c>
      <c r="AF30" s="37">
        <v>45958.92</v>
      </c>
      <c r="AG30" s="63" t="s">
        <v>95</v>
      </c>
      <c r="AH30" s="67" t="str">
        <f>"HENG CHENG JONG_x000D_SYNAPXE PTE LTD 6 SERANGOON NORTH AVE 5, #01-01/02 SINGAPORE 554910_x000D_HENG CHENG JONG (98889678)/LEE POH HENG(97988789)_x000D_TEL: _x000D_FAX: _x000D_EMAIL: jonn.heng@synapxe.sg"</f>
        <v>HENG CHENG JONG_x000D_SYNAPXE PTE LTD 6 SERANGOON NORTH AVE 5, #01-01/02 SINGAPORE 554910_x000D_HENG CHENG JONG (98889678)/LEE POH HENG(97988789)_x000D_TEL: _x000D_FAX: _x000D_EMAIL: jonn.heng@synapxe.sg</v>
      </c>
      <c r="AI30" s="18"/>
      <c r="AJ30" s="63" t="s">
        <v>96</v>
      </c>
      <c r="AK30" s="4" t="str">
        <f>"MS7JQ-00355GLP"</f>
        <v>MS7JQ-00355GLP</v>
      </c>
      <c r="AL30" s="4" t="str">
        <f>"MS SQLSVRENTCORE SNGL SA MVL 2LIC CORELIC"</f>
        <v>MS SQLSVRENTCORE SNGL SA MVL 2LIC CORELIC</v>
      </c>
      <c r="AM30" s="4" t="s">
        <v>429</v>
      </c>
      <c r="AN30" s="4" t="s">
        <v>428</v>
      </c>
      <c r="AO30" s="4" t="s">
        <v>427</v>
      </c>
      <c r="AP30" s="4" t="str">
        <f>"-"</f>
        <v>-</v>
      </c>
    </row>
    <row r="31" spans="1:42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"""UICACS"","""",""SQL="",""2=DOCNUM"",""33034714"",""14=CUSTREF"",""8000009481"",""14=U_CUSTREF"",""8000009481"",""15=DOCDATE"",""28/3/2024"",""15=TAXDATE"",""28/3/2024"",""14=CARDCODE"",""CI0099-SGD"",""14=CARDNAME"",""SYNAPXE PTE. LTD."",""14=ITEMCODE"",""MS021-10695GLP"",""14=ITEMNAME"",""MS "&amp;"OFFICE STD 2021 SNGL LTSC"",""10=QUANTITY"",""13.000000"",""14=U_PONO"",""ESU949419"",""15=U_PODATE"",""1/2/2024"",""10=U_TLINTCOS"",""0.000000"",""2=SLPCODE"",""101"",""14=SLPNAME"",""E0001-MM"",""14=MEMO"",""MELIZA MARQUEZ"",""14=CONTACTNAME"",""E-INVOICE(AP DIRECT)"",""10=LINETOTAL"",""5"&amp;"266.820000"",""14=U_ENR"","""",""14=U_MSENR"",""S7138270"",""14=U_MSPCN"",""871D43D1"",""14=ADDRESS2"",""SYNAPXE PTE LTD_x000D_6 SERANGOON NORTH AVENUE 5, #01-01/02  SINGAPORE 554910_x000D_Muhammad Malik Mohamed Saleem_x000D_TEL: 8338 8177_x000D_FAX: _x000D_EMAIL: muhammad.malik1@synapxe.sg"""</f>
        <v>"UICACS","","SQL=","2=DOCNUM","33034714","14=CUSTREF","8000009481","14=U_CUSTREF","8000009481","15=DOCDATE","28/3/2024","15=TAXDATE","28/3/2024","14=CARDCODE","CI0099-SGD","14=CARDNAME","SYNAPXE PTE. LTD.","14=ITEMCODE","MS021-10695GLP","14=ITEMNAME","MS OFFICE STD 2021 SNGL LTSC","10=QUANTITY","13.000000","14=U_PONO","ESU949419","15=U_PODATE","1/2/2024","10=U_TLINTCOS","0.000000","2=SLPCODE","101","14=SLPNAME","E0001-MM","14=MEMO","MELIZA MARQUEZ","14=CONTACTNAME","E-INVOICE(AP DIRECT)","10=LINETOTAL","5266.820000","14=U_ENR","","14=U_MSENR","S7138270","14=U_MSPCN","871D43D1","14=ADDRESS2","SYNAPXE PTE LTD_x000D_6 SERANGOON NORTH AVENUE 5, #01-01/02  SINGAPORE 554910_x000D_Muhammad Malik Mohamed Saleem_x000D_TEL: 8338 8177_x000D_FAX: _x000D_EMAIL: muhammad.malik1@synapxe.sg"</v>
      </c>
      <c r="K31" s="4">
        <f t="shared" si="1"/>
        <v>3</v>
      </c>
      <c r="L31" s="4">
        <f t="shared" si="2"/>
        <v>2024</v>
      </c>
      <c r="M31" s="4">
        <v>33034714</v>
      </c>
      <c r="N31" s="38">
        <v>45379</v>
      </c>
      <c r="O31" s="4" t="str">
        <f t="shared" si="3"/>
        <v>S7138270</v>
      </c>
      <c r="P31" s="4" t="str">
        <f>"871D43D1"</f>
        <v>871D43D1</v>
      </c>
      <c r="Q31" s="4" t="str">
        <f t="shared" si="5"/>
        <v>CI0099-SGD</v>
      </c>
      <c r="R31" s="4" t="str">
        <f t="shared" si="6"/>
        <v>SYNAPXE PTE. LTD.</v>
      </c>
      <c r="S31" s="50">
        <v>949419</v>
      </c>
      <c r="T31" s="50">
        <v>45376</v>
      </c>
      <c r="U31" s="50" t="str">
        <f>"8000009481"</f>
        <v>8000009481</v>
      </c>
      <c r="V31" s="50">
        <v>45379</v>
      </c>
      <c r="W31" s="51">
        <f t="shared" si="7"/>
        <v>3</v>
      </c>
      <c r="X31" s="65" t="str">
        <f>"MS021-10695GLP"</f>
        <v>MS021-10695GLP</v>
      </c>
      <c r="Y31" s="65" t="str">
        <f>"MS OFFICE STD 2021 SNGL LTSC"</f>
        <v>MS OFFICE STD 2021 SNGL LTSC</v>
      </c>
      <c r="Z31" s="65" t="str">
        <f>"MELIZA MARQUEZ"</f>
        <v>MELIZA MARQUEZ</v>
      </c>
      <c r="AA31" s="60">
        <v>13</v>
      </c>
      <c r="AB31" s="65" t="str">
        <f t="shared" si="9"/>
        <v>E-INVOICE(AP DIRECT)</v>
      </c>
      <c r="AC31" s="37">
        <f t="shared" si="10"/>
        <v>405.14</v>
      </c>
      <c r="AD31" s="37">
        <v>5266.82</v>
      </c>
      <c r="AE31" s="63" t="str">
        <f t="shared" si="11"/>
        <v>-</v>
      </c>
      <c r="AF31" s="37">
        <v>5266.82</v>
      </c>
      <c r="AG31" s="63" t="s">
        <v>95</v>
      </c>
      <c r="AH31" s="67" t="str">
        <f>"SYNAPXE PTE LTD_x000D_6 SERANGOON NORTH AVENUE 5, #01-01/02  SINGAPORE 554910_x000D_Muhammad Malik Mohamed Saleem_x000D_TEL: 8338 8177_x000D_FAX: _x000D_EMAIL: muhammad.malik1@synapxe.sg"</f>
        <v>SYNAPXE PTE LTD_x000D_6 SERANGOON NORTH AVENUE 5, #01-01/02  SINGAPORE 554910_x000D_Muhammad Malik Mohamed Saleem_x000D_TEL: 8338 8177_x000D_FAX: _x000D_EMAIL: muhammad.malik1@synapxe.sg</v>
      </c>
      <c r="AI31" s="18"/>
      <c r="AJ31" s="63" t="s">
        <v>96</v>
      </c>
      <c r="AK31" s="4" t="str">
        <f>"MS021-10695GLP"</f>
        <v>MS021-10695GLP</v>
      </c>
      <c r="AL31" s="4" t="str">
        <f>"MS OFFICE STD 2021 SNGL LTSC"</f>
        <v>MS OFFICE STD 2021 SNGL LTSC</v>
      </c>
      <c r="AM31" s="4" t="s">
        <v>431</v>
      </c>
      <c r="AN31" s="4" t="s">
        <v>431</v>
      </c>
      <c r="AO31" s="4" t="s">
        <v>431</v>
      </c>
      <c r="AP31" s="4" t="s">
        <v>431</v>
      </c>
    </row>
    <row r="32" spans="1:42" hidden="1">
      <c r="B32" s="1" t="str">
        <f t="shared" si="0"/>
        <v>Hide</v>
      </c>
      <c r="C32" s="4" t="s">
        <v>49</v>
      </c>
      <c r="E32" s="13" t="str">
        <f>""</f>
        <v/>
      </c>
      <c r="M32" s="4" t="str">
        <f>""</f>
        <v/>
      </c>
      <c r="N32" s="38" t="str">
        <f>""</f>
        <v/>
      </c>
      <c r="O32" s="4" t="str">
        <f>""</f>
        <v/>
      </c>
      <c r="P32" s="4"/>
      <c r="Q32" s="4" t="str">
        <f>""</f>
        <v/>
      </c>
      <c r="R32" s="4" t="str">
        <f>""</f>
        <v/>
      </c>
      <c r="T32" s="45" t="str">
        <f>""</f>
        <v/>
      </c>
      <c r="U32" s="45" t="str">
        <f>""</f>
        <v/>
      </c>
      <c r="V32" s="52"/>
      <c r="W32" s="51"/>
      <c r="X32" s="4" t="str">
        <f>""</f>
        <v/>
      </c>
      <c r="Y32" s="4" t="str">
        <f>""</f>
        <v/>
      </c>
      <c r="Z32" s="4" t="str">
        <f>""</f>
        <v/>
      </c>
      <c r="AA32" s="60" t="str">
        <f>""</f>
        <v/>
      </c>
      <c r="AB32" s="4" t="str">
        <f>""</f>
        <v/>
      </c>
      <c r="AC32" s="37">
        <f t="shared" si="10"/>
        <v>0</v>
      </c>
      <c r="AD32" s="37" t="str">
        <f>""</f>
        <v/>
      </c>
      <c r="AE32" s="63"/>
      <c r="AF32" s="18"/>
      <c r="AG32" s="63"/>
      <c r="AH32" s="18" t="str">
        <f>""</f>
        <v/>
      </c>
      <c r="AI32" s="18"/>
      <c r="AJ32" s="63"/>
      <c r="AK32" s="18"/>
      <c r="AL32" s="5" t="str">
        <f>""</f>
        <v/>
      </c>
      <c r="AM32" s="4" t="str">
        <f>""</f>
        <v/>
      </c>
    </row>
    <row r="33" spans="2:61" hidden="1">
      <c r="B33" s="1" t="str">
        <f t="shared" si="0"/>
        <v>Hide</v>
      </c>
      <c r="C33" s="4" t="s">
        <v>50</v>
      </c>
      <c r="E33" s="13" t="str">
        <f>""</f>
        <v/>
      </c>
      <c r="M33" s="4" t="str">
        <f>""</f>
        <v/>
      </c>
      <c r="N33" s="38" t="str">
        <f>""</f>
        <v/>
      </c>
      <c r="O33" s="4" t="str">
        <f>""</f>
        <v/>
      </c>
      <c r="P33" s="4"/>
      <c r="Q33" s="4" t="str">
        <f>""</f>
        <v/>
      </c>
      <c r="R33" s="4" t="str">
        <f>""</f>
        <v/>
      </c>
      <c r="T33" s="45" t="str">
        <f>""</f>
        <v/>
      </c>
      <c r="U33" s="45" t="str">
        <f>""</f>
        <v/>
      </c>
      <c r="V33" s="52"/>
      <c r="W33" s="51"/>
      <c r="X33" s="4" t="str">
        <f>""</f>
        <v/>
      </c>
      <c r="Y33" s="4" t="str">
        <f>""</f>
        <v/>
      </c>
      <c r="Z33" s="4" t="str">
        <f>""</f>
        <v/>
      </c>
      <c r="AA33" s="60" t="str">
        <f>""</f>
        <v/>
      </c>
      <c r="AB33" s="4" t="str">
        <f>""</f>
        <v/>
      </c>
      <c r="AC33" s="37">
        <f t="shared" si="10"/>
        <v>0</v>
      </c>
      <c r="AD33" s="37" t="str">
        <f>""</f>
        <v/>
      </c>
      <c r="AE33" s="63"/>
      <c r="AF33" s="18"/>
      <c r="AG33" s="63"/>
      <c r="AH33" s="18"/>
      <c r="AI33" s="18"/>
      <c r="AJ33" s="63"/>
      <c r="AK33" s="18"/>
      <c r="AL33" s="5" t="str">
        <f>""</f>
        <v/>
      </c>
      <c r="AM33" s="4" t="str">
        <f>""</f>
        <v/>
      </c>
    </row>
    <row r="34" spans="2:61">
      <c r="M34" s="69"/>
      <c r="N34" s="70"/>
      <c r="O34" s="4"/>
      <c r="R34" s="69"/>
      <c r="T34" s="50"/>
      <c r="V34" s="50"/>
      <c r="W34" s="51"/>
      <c r="AC34" s="37"/>
      <c r="AD34" s="37"/>
      <c r="AF34" s="37"/>
      <c r="AH34" s="71"/>
      <c r="AJ34" s="63"/>
      <c r="AL34" s="5"/>
      <c r="AN34" s="21"/>
      <c r="AO34" s="21"/>
    </row>
    <row r="35" spans="2:61">
      <c r="AW35" s="16"/>
    </row>
    <row r="36" spans="2:61">
      <c r="AX36" s="16"/>
    </row>
    <row r="37" spans="2:61">
      <c r="AY37" s="16"/>
    </row>
    <row r="38" spans="2:61">
      <c r="AZ38" s="16"/>
    </row>
    <row r="39" spans="2:61">
      <c r="BA39" s="16"/>
    </row>
    <row r="40" spans="2:61">
      <c r="BB40" s="16"/>
    </row>
    <row r="41" spans="2:61">
      <c r="BC41" s="16"/>
    </row>
    <row r="42" spans="2:61">
      <c r="BD42" s="16"/>
    </row>
    <row r="43" spans="2:61">
      <c r="BE43" s="16"/>
    </row>
    <row r="44" spans="2:61">
      <c r="BF44" s="16"/>
    </row>
    <row r="45" spans="2:61">
      <c r="BG45" s="16"/>
    </row>
    <row r="46" spans="2:61">
      <c r="BH46" s="16"/>
    </row>
    <row r="47" spans="2:61">
      <c r="BI47" s="16"/>
    </row>
  </sheetData>
  <sortState xmlns:xlrd2="http://schemas.microsoft.com/office/spreadsheetml/2017/richdata2" ref="A24:BI31">
    <sortCondition ref="M24:M31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E77-49CD-4FE3-9AA5-65F0F749B17F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2C69-3800-46AB-AF10-6548DB1C99BF}">
  <dimension ref="A1:AV36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2:39">
      <c r="B33" s="68" t="s">
        <v>392</v>
      </c>
      <c r="C33" s="68" t="s">
        <v>49</v>
      </c>
      <c r="E33" s="68" t="s">
        <v>128</v>
      </c>
      <c r="M33" s="68" t="s">
        <v>393</v>
      </c>
      <c r="N33" s="68" t="s">
        <v>394</v>
      </c>
      <c r="O33" s="68" t="s">
        <v>395</v>
      </c>
      <c r="Q33" s="68" t="s">
        <v>396</v>
      </c>
      <c r="R33" s="68" t="s">
        <v>397</v>
      </c>
      <c r="T33" s="68" t="s">
        <v>398</v>
      </c>
      <c r="U33" s="68" t="s">
        <v>399</v>
      </c>
      <c r="X33" s="68" t="s">
        <v>398</v>
      </c>
      <c r="Y33" s="68" t="s">
        <v>400</v>
      </c>
      <c r="Z33" s="68" t="s">
        <v>401</v>
      </c>
      <c r="AA33" s="68" t="s">
        <v>402</v>
      </c>
      <c r="AB33" s="68" t="s">
        <v>403</v>
      </c>
      <c r="AC33" s="68" t="s">
        <v>404</v>
      </c>
      <c r="AD33" s="68" t="s">
        <v>405</v>
      </c>
      <c r="AH33" s="68" t="s">
        <v>406</v>
      </c>
      <c r="AL33" s="68" t="s">
        <v>407</v>
      </c>
      <c r="AM33" s="68" t="s">
        <v>408</v>
      </c>
    </row>
    <row r="34" spans="2:39">
      <c r="B34" s="68" t="s">
        <v>409</v>
      </c>
      <c r="C34" s="68" t="s">
        <v>50</v>
      </c>
      <c r="E34" s="68" t="s">
        <v>131</v>
      </c>
      <c r="M34" s="68" t="s">
        <v>410</v>
      </c>
      <c r="N34" s="68" t="s">
        <v>411</v>
      </c>
      <c r="O34" s="68" t="s">
        <v>412</v>
      </c>
      <c r="Q34" s="68" t="s">
        <v>413</v>
      </c>
      <c r="R34" s="68" t="s">
        <v>414</v>
      </c>
      <c r="T34" s="68" t="s">
        <v>415</v>
      </c>
      <c r="U34" s="68" t="s">
        <v>416</v>
      </c>
      <c r="X34" s="68" t="s">
        <v>415</v>
      </c>
      <c r="Y34" s="68" t="s">
        <v>417</v>
      </c>
      <c r="Z34" s="68" t="s">
        <v>418</v>
      </c>
      <c r="AA34" s="68" t="s">
        <v>419</v>
      </c>
      <c r="AB34" s="68" t="s">
        <v>420</v>
      </c>
      <c r="AC34" s="68" t="s">
        <v>421</v>
      </c>
      <c r="AD34" s="68" t="s">
        <v>422</v>
      </c>
      <c r="AL34" s="68" t="s">
        <v>423</v>
      </c>
      <c r="AM34" s="68" t="s">
        <v>424</v>
      </c>
    </row>
    <row r="36" spans="2:39">
      <c r="AC36" s="68" t="s">
        <v>425</v>
      </c>
      <c r="AD36" s="68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