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U:\HOME\COMMON\Website Documents\MOHH-SYNAPXE - IBM\"/>
    </mc:Choice>
  </mc:AlternateContent>
  <xr:revisionPtr revIDLastSave="0" documentId="8_{F07E76C0-1EB2-44ED-9E99-A443CAFDF40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D24" i="2"/>
  <c r="AG24" i="2"/>
  <c r="AH24" i="2"/>
  <c r="E25" i="2"/>
  <c r="K25" i="2"/>
  <c r="L25" i="2"/>
  <c r="O25" i="2"/>
  <c r="P25" i="2"/>
  <c r="Q25" i="2"/>
  <c r="R25" i="2"/>
  <c r="S25" i="2"/>
  <c r="U25" i="2"/>
  <c r="W25" i="2"/>
  <c r="X25" i="2"/>
  <c r="Y25" i="2"/>
  <c r="Z25" i="2"/>
  <c r="AB25" i="2"/>
  <c r="AD25" i="2"/>
  <c r="AG25" i="2"/>
  <c r="AH25" i="2"/>
  <c r="E26" i="2"/>
  <c r="K26" i="2"/>
  <c r="L26" i="2"/>
  <c r="O26" i="2"/>
  <c r="P26" i="2"/>
  <c r="Q26" i="2"/>
  <c r="R26" i="2"/>
  <c r="S26" i="2"/>
  <c r="U26" i="2"/>
  <c r="W26" i="2"/>
  <c r="X26" i="2"/>
  <c r="Y26" i="2"/>
  <c r="Z26" i="2"/>
  <c r="AB26" i="2"/>
  <c r="AD26" i="2"/>
  <c r="AG26" i="2"/>
  <c r="AH26" i="2"/>
  <c r="E27" i="2"/>
  <c r="K27" i="2"/>
  <c r="L27" i="2"/>
  <c r="O27" i="2"/>
  <c r="P27" i="2"/>
  <c r="Q27" i="2"/>
  <c r="R27" i="2"/>
  <c r="S27" i="2"/>
  <c r="U27" i="2"/>
  <c r="W27" i="2"/>
  <c r="X27" i="2"/>
  <c r="Y27" i="2"/>
  <c r="Z27" i="2"/>
  <c r="AB27" i="2"/>
  <c r="AD27" i="2"/>
  <c r="AG27" i="2"/>
  <c r="AH27" i="2"/>
  <c r="E28" i="2"/>
  <c r="K28" i="2"/>
  <c r="L28" i="2"/>
  <c r="O28" i="2"/>
  <c r="P28" i="2"/>
  <c r="Q28" i="2"/>
  <c r="R28" i="2"/>
  <c r="S28" i="2"/>
  <c r="U28" i="2"/>
  <c r="W28" i="2"/>
  <c r="X28" i="2"/>
  <c r="Y28" i="2"/>
  <c r="Z28" i="2"/>
  <c r="AB28" i="2"/>
  <c r="AD28" i="2"/>
  <c r="AG28" i="2"/>
  <c r="AH28" i="2"/>
  <c r="E29" i="2"/>
  <c r="K29" i="2"/>
  <c r="L29" i="2"/>
  <c r="O29" i="2"/>
  <c r="P29" i="2"/>
  <c r="Q29" i="2"/>
  <c r="R29" i="2"/>
  <c r="S29" i="2"/>
  <c r="U29" i="2"/>
  <c r="W29" i="2"/>
  <c r="X29" i="2"/>
  <c r="Y29" i="2"/>
  <c r="Z29" i="2"/>
  <c r="AB29" i="2"/>
  <c r="AD29" i="2"/>
  <c r="AG29" i="2"/>
  <c r="AH29" i="2"/>
  <c r="E30" i="2"/>
  <c r="K30" i="2"/>
  <c r="L30" i="2"/>
  <c r="O30" i="2"/>
  <c r="P30" i="2"/>
  <c r="Q30" i="2"/>
  <c r="R30" i="2"/>
  <c r="S30" i="2"/>
  <c r="U30" i="2"/>
  <c r="W30" i="2"/>
  <c r="X30" i="2"/>
  <c r="Y30" i="2"/>
  <c r="Z30" i="2"/>
  <c r="AB30" i="2"/>
  <c r="AD30" i="2"/>
  <c r="AG30" i="2"/>
  <c r="AH30" i="2"/>
  <c r="E31" i="2"/>
  <c r="K31" i="2"/>
  <c r="L31" i="2"/>
  <c r="O31" i="2"/>
  <c r="P31" i="2"/>
  <c r="Q31" i="2"/>
  <c r="R31" i="2"/>
  <c r="U31" i="2"/>
  <c r="W31" i="2"/>
  <c r="X31" i="2"/>
  <c r="Y31" i="2"/>
  <c r="Z31" i="2"/>
  <c r="AB31" i="2"/>
  <c r="AD31" i="2"/>
  <c r="AG31" i="2"/>
  <c r="AH31" i="2"/>
  <c r="E32" i="2"/>
  <c r="M32" i="2"/>
  <c r="N32" i="2"/>
  <c r="O32" i="2"/>
  <c r="Q32" i="2"/>
  <c r="R32" i="2"/>
  <c r="T32" i="2"/>
  <c r="U32" i="2"/>
  <c r="X32" i="2"/>
  <c r="Y32" i="2"/>
  <c r="Z32" i="2"/>
  <c r="AA32" i="2"/>
  <c r="AB32" i="2"/>
  <c r="AD32" i="2"/>
  <c r="AH32" i="2"/>
  <c r="AI32" i="2"/>
  <c r="E33" i="2"/>
  <c r="M33" i="2"/>
  <c r="N33" i="2"/>
  <c r="O33" i="2"/>
  <c r="Q33" i="2"/>
  <c r="R33" i="2"/>
  <c r="T33" i="2"/>
  <c r="U33" i="2"/>
  <c r="X33" i="2"/>
  <c r="Y33" i="2"/>
  <c r="Z33" i="2"/>
  <c r="AA33" i="2"/>
  <c r="AB33" i="2"/>
  <c r="AH33" i="2"/>
  <c r="AI33" i="2"/>
  <c r="D5" i="1"/>
  <c r="B31" i="2"/>
  <c r="B30" i="2"/>
  <c r="B29" i="2"/>
  <c r="B28" i="2"/>
  <c r="B27" i="2"/>
  <c r="B26" i="2"/>
  <c r="B25" i="2"/>
  <c r="E12" i="2"/>
  <c r="H6" i="2"/>
  <c r="H5" i="2"/>
  <c r="H4" i="2"/>
  <c r="E2" i="2"/>
  <c r="D13" i="1"/>
  <c r="C13" i="1" s="1"/>
  <c r="E16" i="2" s="1"/>
  <c r="C12" i="1"/>
  <c r="E15" i="2" s="1"/>
  <c r="C11" i="1"/>
  <c r="E14" i="2" s="1"/>
  <c r="C10" i="1"/>
  <c r="E13" i="2" s="1"/>
  <c r="C8" i="1"/>
  <c r="C5" i="1"/>
  <c r="C4" i="1"/>
  <c r="C3" i="1"/>
  <c r="C9" i="1" s="1"/>
  <c r="E11" i="2" s="1"/>
  <c r="D6" i="2" l="1"/>
  <c r="D5" i="2"/>
  <c r="D4" i="2"/>
  <c r="E4" i="2" s="1"/>
  <c r="I6" i="2"/>
  <c r="I5" i="2"/>
  <c r="B24" i="2" l="1"/>
  <c r="E5" i="2"/>
  <c r="E6" i="2"/>
  <c r="B32" i="2" l="1"/>
  <c r="B33" i="2"/>
</calcChain>
</file>

<file path=xl/sharedStrings.xml><?xml version="1.0" encoding="utf-8"?>
<sst xmlns="http://schemas.openxmlformats.org/spreadsheetml/2006/main" count="1186" uniqueCount="434">
  <si>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</si>
  <si>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</si>
  <si>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</si>
  <si>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</si>
  <si>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</si>
  <si>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</si>
  <si>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</si>
  <si>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</si>
  <si>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</si>
  <si>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</si>
  <si>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</si>
  <si>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</si>
  <si>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</si>
  <si>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</si>
  <si>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</si>
  <si>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</si>
  <si>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</si>
  <si>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</si>
  <si>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</si>
  <si>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</si>
  <si>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</si>
  <si>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</si>
  <si>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</si>
  <si>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</si>
  <si>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</si>
  <si>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</si>
  <si>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</si>
  <si>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</si>
  <si>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</si>
  <si>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</si>
  <si>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</si>
  <si>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</si>
  <si>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</si>
  <si>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</si>
  <si>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</si>
  <si>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</si>
  <si>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</si>
  <si>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</si>
  <si>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</si>
  <si>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</si>
  <si>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</si>
  <si>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</si>
  <si>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</si>
  <si>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</si>
  <si>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</si>
  <si>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</si>
  <si>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</si>
  <si>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</si>
  <si>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</si>
  <si>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</si>
  <si>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</si>
  <si>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</si>
  <si>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</si>
  <si>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</si>
  <si>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</si>
  <si>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</si>
  <si>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</si>
  <si>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</si>
  <si>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</si>
  <si>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</si>
  <si>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</si>
  <si>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</si>
  <si>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</si>
  <si>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</si>
  <si>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</si>
  <si>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</si>
  <si>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</si>
  <si>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</si>
  <si>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</si>
  <si>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</si>
  <si>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</si>
  <si>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</si>
  <si>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</si>
  <si>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</si>
  <si>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</si>
  <si>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</si>
  <si>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</si>
  <si>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</si>
  <si>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</si>
  <si>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</si>
  <si>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</si>
  <si>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</si>
  <si>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</si>
  <si>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</si>
  <si>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</si>
  <si>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</si>
  <si>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</si>
  <si>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</si>
  <si>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</si>
  <si>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</si>
  <si>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</si>
  <si>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</si>
  <si>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</si>
  <si>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</si>
  <si>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</si>
  <si>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</si>
  <si>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</si>
  <si>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</si>
  <si>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</si>
  <si>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</si>
  <si>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</si>
  <si>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</si>
  <si>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</si>
  <si>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</si>
  <si>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</si>
  <si>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</si>
  <si>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</si>
  <si>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</si>
  <si>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</si>
  <si>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</si>
  <si>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</si>
  <si>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</si>
  <si>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</si>
  <si>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</si>
  <si>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</si>
  <si>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</si>
  <si>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</si>
  <si>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</si>
  <si>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</si>
  <si>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</si>
  <si>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</si>
  <si>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</si>
  <si>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</si>
  <si>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</si>
  <si>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</si>
  <si>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</si>
  <si>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</si>
  <si>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</si>
  <si>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</si>
  <si>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</si>
  <si>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</si>
  <si>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</si>
  <si>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</si>
  <si>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</si>
  <si>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</si>
  <si>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</si>
  <si>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</si>
  <si>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</si>
  <si>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</si>
  <si>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</si>
  <si>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</si>
  <si>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</si>
  <si>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</si>
  <si>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</si>
  <si>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</si>
  <si>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</si>
  <si>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</si>
  <si>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</si>
  <si>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</si>
  <si>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</si>
  <si>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</si>
  <si>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</si>
  <si>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</si>
  <si>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</si>
  <si>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</si>
  <si>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</si>
  <si>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</si>
  <si>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</si>
  <si>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</si>
  <si>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</si>
  <si>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</si>
  <si>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</si>
  <si>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</si>
  <si>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</si>
  <si>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</si>
  <si>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</si>
  <si>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</si>
  <si>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</si>
  <si>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</si>
  <si>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</si>
  <si>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</si>
  <si>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</si>
  <si>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</si>
  <si>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</si>
  <si>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</si>
  <si>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</si>
  <si>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</si>
  <si>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</si>
  <si>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</si>
  <si>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</si>
  <si>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</si>
  <si>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</si>
  <si>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</si>
  <si>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</si>
  <si>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</si>
  <si>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</si>
  <si>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</si>
  <si>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</si>
  <si>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</si>
  <si>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</si>
  <si>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</si>
  <si>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</si>
  <si>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</si>
  <si>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</si>
  <si>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</si>
  <si>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</si>
  <si>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</si>
  <si>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</si>
  <si>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</si>
  <si>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</si>
  <si>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</si>
  <si>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</si>
  <si>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</si>
  <si>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</si>
  <si>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</si>
  <si>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</si>
  <si>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</si>
  <si>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</si>
  <si>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</si>
  <si>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</si>
  <si>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</si>
  <si>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</si>
  <si>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</si>
  <si>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</si>
  <si>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</si>
  <si>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</si>
  <si>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</si>
  <si>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</si>
  <si>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</si>
  <si>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</si>
  <si>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</si>
  <si>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</si>
  <si>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</si>
  <si>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</si>
  <si>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</si>
  <si>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=IFERROR(NF($E27,"U_PODate"),"-")</t>
  </si>
  <si>
    <t>=IFERROR(NF($E27,"U_CustRef"),"-")</t>
  </si>
  <si>
    <t>=IFERROR(NF($E27,"DocDate"),"-")</t>
  </si>
  <si>
    <t>=SUM(N27-T27)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</si>
  <si>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</si>
  <si>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</si>
  <si>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</si>
  <si>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</si>
  <si>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</si>
  <si>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</si>
  <si>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</si>
  <si>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</si>
  <si>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</si>
  <si>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</si>
  <si>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</si>
  <si>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</si>
  <si>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</si>
  <si>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</si>
  <si>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</si>
  <si>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</si>
  <si>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</si>
  <si>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</si>
  <si>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</si>
  <si>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</si>
  <si>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</si>
  <si>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</si>
  <si>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</si>
  <si>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=IFERROR(NF($E28,"ADDRESS2"),"-")</t>
  </si>
  <si>
    <t>=IF(M29="","Hide","Show")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</si>
  <si>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</si>
  <si>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</si>
  <si>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</si>
  <si>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</si>
  <si>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</si>
  <si>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</si>
  <si>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</si>
  <si>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</si>
  <si>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</si>
  <si>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</si>
  <si>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</si>
  <si>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</si>
  <si>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</si>
  <si>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</si>
  <si>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</si>
  <si>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</si>
  <si>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</si>
  <si>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=IFERROR(NF($E25,"U_PONo"),"-")</t>
  </si>
  <si>
    <t>=IFERROR(NF($E26,"U_PONo"),"-")</t>
  </si>
  <si>
    <t>=IFERROR(NF($E27,"U_PONo"),"-")</t>
  </si>
  <si>
    <t>="01/03/2024"</t>
  </si>
  <si>
    <t>="31/03/2024"</t>
  </si>
  <si>
    <t>="""UICACS"","""",""SQL="",""2=DOCNUM"",""33034443"",""14=CUSTREF"",""8000009282"",""14=U_CUSTREF"",""8000009282"",""15=DOCDATE"",""5/3/2024"",""15=TAXDATE"",""5/3/2024"",""14=CARDCODE"",""CI0099-SGD"",""14=CARDNAME"",""SYNAPXE PTE. LTD."",""14=ITEMCODE"",""MS77D-00111GLP"",""14=ITEMNAME"",""MS VS"&amp;"PROwMSDN ALNG SA MVL"",""10=QUANTITY"",""1.000000"",""14=U_PONO"",""948837"",""15=U_PODATE"",""26/2/2024"",""10=U_TLINTCOS"",""0.000000"",""2=SLPCODE"",""132"",""14=SLPNAME"",""E0001-CS"",""14=MEMO"",""WENDY KUM CHIOU SZE"",""14=CONTACTNAME"",""E-INVOICE(AP DIRECT)"",""10=LINETOTAL"",""105."&amp;"600000"",""14=U_ENR"","""",""14=U_MSENR"",""S7138270"",""14=U_MSPCN"",""AD5A91AA"",""14=ADDRESS2"",""FELICIA LIN_x000D_INTEGRATED HEALTH INFORMATION SYSTEMS PTE. LTD. 6 SERANGOON NORTH AVE 5, #01-01/02, SINGAPORE 554910_x000D_FELICIA LIN_x000D_TEL: 6594 5423/9369 4383_x000D_FAX: _x000D_EMAIL: felicia"&amp;".lin@ihis.com.sg"""</t>
  </si>
  <si>
    <t>="""UICACS"","""",""SQL="",""2=DOCNUM"",""33034445"",""14=CUSTREF"",""8000009264"",""14=U_CUSTREF"",""8000009264"",""15=DOCDATE"",""5/3/2024"",""15=TAXDATE"",""5/3/2024"",""14=CARDCODE"",""CI0099-SGD"",""14=CARDNAME"",""SYNAPXE PTE. LTD."",""14=ITEMCODE"",""MS7JQ-00355GLP"",""14=ITEMNAME"",""MS SQ"&amp;"LSVRENTCORE SNGL SA MVL 2LIC CORELIC"",""10=QUANTITY"",""4.000000"",""14=U_PONO"",""948680/A"",""15=U_PODATE"",""20/2/2024"",""10=U_TLINTCOS"",""0.000000"",""2=SLPCODE"",""132"",""14=SLPNAME"",""E0001-CS"",""14=MEMO"",""WENDY KUM CHIOU SZE"",""14=CONTACTNAME"",""E-INVOICE(AP DIRECT)"",""1"&amp;"0=LINETOTAL"",""30285.160000"",""14=U_ENR"","""",""14=U_MSENR"",""S7138270"",""14=U_MSPCN"",""AD5A91AA"",""14=ADDRESS2"",""MUHAMMAD IRFAN_x000D_SYNAPXE PTE LTD 6 SERANGOON NORTH AVE 5, #01-01/02 SINGAPORE 554910_x000D_MUHAMMAD IRFAN_x000D_TEL: 90690353_x000D_FAX: _x000D_EMAIL: muhammad.irfan@synapxe.sg"&amp;""""</t>
  </si>
  <si>
    <t>="""UICACS"","""",""SQL="",""2=DOCNUM"",""33034503"",""14=CUSTREF"",""8000009351"",""14=U_CUSTREF"",""8000009351"",""15=DOCDATE"",""11/3/2024"",""15=TAXDATE"",""11/3/2024"",""14=CARDCODE"",""CI0099-SGD"",""14=CARDNAME"",""SYNAPXE PTE. LTD."",""14=ITEMCODE"",""MS021-10695GLP"",""14=ITEMNAME"",""MS "&amp;"OFFICE STD 2021 SNGL LTSC"",""10=QUANTITY"",""1.000000"",""14=U_PONO"",""949093"",""15=U_PODATE"",""20/2/2024"",""10=U_TLINTCOS"",""0.000000"",""2=SLPCODE"",""132"",""14=SLPNAME"",""E0001-CS"",""14=MEMO"",""WENDY KUM CHIOU SZE"",""14=CONTACTNAME"",""E-INVOICE(AP DIRECT)"",""10=LINETOTAL"","&amp;"""405.770000"",""14=U_ENR"","""",""14=U_MSENR"",""S7138270"",""14=U_MSPCN"",""AD5A91AA"",""14=ADDRESS2"",""YOON LAI PING_x000D_SYNAPXE PTE LTD 6 SERANGOON NORTH AVE 5, #01-01/02 SINGAPORE 554910_x000D_YOON LAI PING_x000D_TEL: 93734249_x000D_FAX: _x000D_EMAIL: yoon.lai.ping@synapxe.sg"""</t>
  </si>
  <si>
    <t>="""UICACS"","""",""SQL="",""2=DOCNUM"",""33034602"",""14=CUSTREF"",""8000009390"",""14=U_CUSTREF"",""8000009390"",""15=DOCDATE"",""20/3/2024"",""15=TAXDATE"",""20/3/2024"",""14=CARDCODE"",""CI0099-SGD"",""14=CARDNAME"",""SYNAPXE PTE. LTD."",""14=ITEMCODE"",""MS77D-00110GLP"",""14=ITEMNAME"",""MS "&amp;"VSPROwMSDN ALNG LICSAPk MVL"",""10=QUANTITY"",""16.000000"",""14=U_PONO"",""949292"",""15=U_PODATE"",""15/3/2024"",""10=U_TLINTCOS"",""0.000000"",""2=SLPCODE"",""132"",""14=SLPNAME"",""E0001-CS"",""14=MEMO"",""WENDY KUM CHIOU SZE"",""14=CONTACTNAME"",""E-INVOICE(AP DIRECT)"",""10=LINETOTA"&amp;"L"",""8016.320000"",""14=U_ENR"","""",""14=U_MSENR"",""S7138270"",""14=U_MSPCN"",""AD5A91AA"",""14=ADDRESS2"",""NANDINI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"&amp;"nandini.sivasubramaniam@synapxe.sg"""</t>
  </si>
  <si>
    <t>=MONTH(N28)</t>
  </si>
  <si>
    <t>=YEAR(N28)</t>
  </si>
  <si>
    <t>=IFERROR(NF($E28,"U_MSPCN"),"-")</t>
  </si>
  <si>
    <t>=IFERROR(NF($E28,"U_PONo"),"-")</t>
  </si>
  <si>
    <t>=IFERROR(NF($E28,"U_PODate"),"-")</t>
  </si>
  <si>
    <t>=IFERROR(NF($E28,"U_CustRef"),"-")</t>
  </si>
  <si>
    <t>=IFERROR(NF($E28,"DocDate"),"-")</t>
  </si>
  <si>
    <t>=SUM(N28-T28)</t>
  </si>
  <si>
    <t>=IFERROR(NF($E28,"U_BPurDisc"),"-")</t>
  </si>
  <si>
    <t>=IFERROR(NF($E28,"U_SWSub"),"-")</t>
  </si>
  <si>
    <t>=IFERROR(NF($E28,"U_LicComDt"),"-")</t>
  </si>
  <si>
    <t>=IFERROR(NF($E28,"U_LicEndDt"),"-")</t>
  </si>
  <si>
    <t>=IFERROR(NF($E28,"Comments"),"-")</t>
  </si>
  <si>
    <t>="""UICACS"","""",""SQL="",""2=DOCNUM"",""33034602"",""14=CUSTREF"",""8000009390"",""14=U_CUSTREF"",""8000009390"",""15=DOCDATE"",""20/3/2024"",""15=TAXDATE"",""20/3/2024"",""14=CARDCODE"",""CI0099-SGD"",""14=CARDNAME"",""SYNAPXE PTE. LTD."",""14=ITEMCODE"",""MS77D-00110GLP"",""14=ITEMNAME"",""MS "&amp;"VSPROwMSDN ALNG LICSAPk MVL"",""10=QUANTITY"",""1.000000"",""14=U_PONO"",""949292"",""15=U_PODATE"",""15/3/2024"",""10=U_TLINTCOS"",""0.000000"",""2=SLPCODE"",""132"",""14=SLPNAME"",""E0001-CS"",""14=MEMO"",""WENDY KUM CHIOU SZE"",""14=CONTACTNAME"",""E-INVOICE(AP DIRECT)"",""10=LINETOTAL"&amp;""",""501.060000"",""14=U_ENR"","""",""14=U_MSENR"",""S7138270"",""14=U_MSPCN"",""AD5A91AA"",""14=ADDRESS2"",""NANDINI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na"&amp;"ndini.sivasubramaniam@synapxe.sg"""</t>
  </si>
  <si>
    <t>=MONTH(N29)</t>
  </si>
  <si>
    <t>=YEAR(N29)</t>
  </si>
  <si>
    <t>=IFERROR(NF($E29,"U_MSPCN"),"-")</t>
  </si>
  <si>
    <t>=IFERROR(NF($E29,"U_PONo"),"-")</t>
  </si>
  <si>
    <t>=IFERROR(NF($E29,"U_PODate"),"-")</t>
  </si>
  <si>
    <t>=IFERROR(NF($E29,"U_CustRef"),"-")</t>
  </si>
  <si>
    <t>=IFERROR(NF($E29,"DocDate"),"-")</t>
  </si>
  <si>
    <t>=SUM(N29-T29)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</si>
  <si>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</si>
  <si>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</si>
  <si>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</si>
  <si>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</si>
  <si>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</si>
  <si>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</si>
  <si>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=IF(M30="","Hide","Show")</t>
  </si>
  <si>
    <t>="""UICACS"","""",""SQL="",""2=DOCNUM"",""33034678"",""14=CUSTREF"",""8000009486"",""14=U_CUSTREF"",""8000009486"",""15=DOCDATE"",""27/3/2024"",""15=TAXDATE"",""27/3/2024"",""14=CARDCODE"",""CI0099-SGD"",""14=CARDNAME"",""SYNAPXE PTE. LTD."",""14=ITEMCODE"",""MS7JQ-00355GLP"",""14=ITEMNAME"",""MS "&amp;"SQLSVRENTCORE SNGL SA MVL 2LIC CORELIC"",""10=QUANTITY"",""6.000000"",""14=U_PONO"",""949417"",""15=U_PODATE"",""25/3/2024"",""10=U_TLINTCOS"",""0.000000"",""2=SLPCODE"",""132"",""14=SLPNAME"",""E0001-CS"",""14=MEMO"",""WENDY KUM CHIOU SZE"",""14=CONTACTNAME"",""E-INVOICE(AP DIRECT)"",""1"&amp;"0=LINETOTAL"",""45958.920000"",""14=U_ENR"","""",""14=U_MSENR"",""S7138270"",""14=U_MSPCN"",""AD5A91AA"",""14=ADDRESS2"",""HENG CHENG JONG_x000D_SYNAPXE PTE LTD 6 SERANGOON NORTH AVE 5, #01-01/02 SINGAPORE 554910_x000D_HENG CHENG JONG (98889678)/LEE POH HENG(97988789)_x000D_TEL: _x000D_FAX: _x000D_EMAI"&amp;"L: jonn.heng@synapxe.sg"""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</si>
  <si>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</si>
  <si>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</si>
  <si>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</si>
  <si>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</si>
  <si>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</si>
  <si>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</si>
  <si>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</si>
  <si>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</si>
  <si>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=IFERROR(NF($E30,"U_PONo"),"-")</t>
  </si>
  <si>
    <t>=IFERROR(NF($E30,"U_PODate"),"-")</t>
  </si>
  <si>
    <t>=IFERROR(NF($E30,"U_CustRef"),"-")</t>
  </si>
  <si>
    <t>=IFERROR(NF($E30,"DocDate"),"-")</t>
  </si>
  <si>
    <t>=SUM(N30-T30)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</si>
  <si>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</si>
  <si>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</si>
  <si>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</si>
  <si>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</si>
  <si>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</si>
  <si>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=IFERROR(AD30/AA30,0)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</si>
  <si>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</si>
  <si>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</si>
  <si>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</si>
  <si>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</si>
  <si>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</si>
  <si>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</si>
  <si>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</si>
  <si>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=IF(M31="","Hide","Show")</t>
  </si>
  <si>
    <t>="""UICACS"","""",""SQL="",""2=DOCNUM"",""33034714"",""14=CUSTREF"",""8000009481"",""14=U_CUSTREF"",""8000009481"",""15=DOCDATE"",""28/3/2024"",""15=TAXDATE"",""28/3/2024"",""14=CARDCODE"",""CI0099-SGD"",""14=CARDNAME"",""SYNAPXE PTE. LTD."",""14=ITEMCODE"",""MSFQC-10572"",""14=ITEMNAME"",""MS WIN"&amp;" PRO 11 64-BIT ALL LNG PK LIC ONLINE DWNLD NR"",""10=QUANTITY"",""13.000000"",""14=U_PONO"",""ESU949419"",""15=U_PODATE"",""1/2/2024"",""10=U_TLINTCOS"",""0.000000"",""2=SLPCODE"",""101"",""14=SLPNAME"",""E0001-MM"",""14=MEMO"",""MELIZA MARQUEZ"",""14=CONTACTNAME"",""E-INVOICE(AP DIRECT"&amp;")"",""10=LINETOTAL"",""3900.000000"",""14=U_ENR"","""",""14=U_MSENR"",""S7138270"",""14=U_MSPCN"",""871D43D1"",""14=ADDRESS2"",""SYNAPXE PTE LTD_x000D_6 SERANGOON NORTH AVENUE 5, #01-01/02  SINGAPORE 554910_x000D_Muhammad Malik Mohamed Saleem_x000D_TEL: 8338 8177_x000D_FAX: _x000D_EMAIL: muhammad.malik1@"&amp;"synapxe.sg"""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</si>
  <si>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</si>
  <si>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</si>
  <si>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</si>
  <si>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</si>
  <si>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</si>
  <si>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</si>
  <si>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</si>
  <si>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</si>
  <si>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=IFERROR(NF($E31,"U_PONo"),"-")</t>
  </si>
  <si>
    <t>=IFERROR(NF($E31,"U_PODate"),"-")</t>
  </si>
  <si>
    <t>=IFERROR(NF($E31,"U_CustRef"),"-")</t>
  </si>
  <si>
    <t>=IFERROR(NF($E31,"DocDate"),"-")</t>
  </si>
  <si>
    <t>=SUM(N31-T31)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</si>
  <si>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</si>
  <si>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</si>
  <si>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</si>
  <si>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</si>
  <si>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</si>
  <si>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=IFERROR(AD31/AA31,0)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</si>
  <si>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</si>
  <si>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</si>
  <si>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</si>
  <si>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</si>
  <si>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</si>
  <si>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</si>
  <si>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</si>
  <si>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=IF(M32="","Hide","Show")</t>
  </si>
  <si>
    <t>="""UICACS"","""",""SQL="",""2=DOCNUM"",""33034714"",""14=CUSTREF"",""8000009481"",""14=U_CUSTREF"",""8000009481"",""15=DOCDATE"",""28/3/2024"",""15=TAXDATE"",""28/3/2024"",""14=CARDCODE"",""CI0099-SGD"",""14=CARDNAME"",""SYNAPXE PTE. LTD."",""14=ITEMCODE"",""MS021-10695GLP"",""14=ITEMNAME"",""MS "&amp;"OFFICE STD 2021 SNGL LTSC"",""10=QUANTITY"",""13.000000"",""14=U_PONO"",""ESU949419"",""15=U_PODATE"",""1/2/2024"",""10=U_TLINTCOS"",""0.000000"",""2=SLPCODE"",""101"",""14=SLPNAME"",""E0001-MM"",""14=MEMO"",""MELIZA MARQUEZ"",""14=CONTACTNAME"",""E-INVOICE(AP DIRECT)"",""10=LINETOTAL"",""5"&amp;"266.820000"",""14=U_ENR"","""",""14=U_MSENR"",""S7138270"",""14=U_MSPCN"",""871D43D1"",""14=ADDRESS2"",""SYNAPXE PTE LTD_x000D_6 SERANGOON NORTH AVENUE 5, #01-01/02  SINGAPORE 554910_x000D_Muhammad Malik Mohamed Saleem_x000D_TEL: 8338 8177_x000D_FAX: _x000D_EMAIL: muhammad.malik1@synapxe.sg"""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</si>
  <si>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</si>
  <si>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</si>
  <si>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</si>
  <si>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</si>
  <si>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</si>
  <si>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</si>
  <si>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</si>
  <si>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</si>
  <si>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=IFERROR(NF($E32,"U_PONo"),"-")</t>
  </si>
  <si>
    <t>=IFERROR(NF($E32,"U_PODate"),"-")</t>
  </si>
  <si>
    <t>=IFERROR(NF($E32,"U_CustRef"),"-")</t>
  </si>
  <si>
    <t>=IFERROR(NF($E32,"DocDate"),"-")</t>
  </si>
  <si>
    <t>=SUM(N32-T32)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</si>
  <si>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</si>
  <si>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</si>
  <si>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</si>
  <si>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</si>
  <si>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</si>
  <si>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=IFERROR(AD32/AA32,0)</t>
  </si>
  <si>
    <t>=IFERROR(NF($E32,"LINETOTAL"),"-")</t>
  </si>
  <si>
    <t>=IFERROR(NF($E32,"U_BPurDisc"),"-")</t>
  </si>
  <si>
    <t>=IFERROR(NF($E32,"ADDRESS2"),"-")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</si>
  <si>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</si>
  <si>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</si>
  <si>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</si>
  <si>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</si>
  <si>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=IF(M33="","Hide","Show")</t>
  </si>
  <si>
    <t>=IFERROR(NF($E33,"DOCNUM"),"-")</t>
  </si>
  <si>
    <t>=IFERROR(NF($E33,"DOCDATE"),"-")</t>
  </si>
  <si>
    <t>=IFERROR(NF($E33,"U_MSENR"),"-")</t>
  </si>
  <si>
    <t>=IFERROR(NF($E33,"CARDCODE"),"-")</t>
  </si>
  <si>
    <t>=IFERROR(NF($E33,"CARDNAME"),"-")</t>
  </si>
  <si>
    <t>=IFERROR(NF($E33,"ITEMCODE"),"-")</t>
  </si>
  <si>
    <t>=IFERROR(NF($E33,"U_CUSTREF"),"-")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</si>
  <si>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</si>
  <si>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</si>
  <si>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</si>
  <si>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</si>
  <si>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=IFERROR(AD33/AA33,0)</t>
  </si>
  <si>
    <t>=IFERROR(NF($E33,"LINETOTAL"),"-")</t>
  </si>
  <si>
    <t>=IFERROR(NF($E33,"ADDRESS2"),"-")</t>
  </si>
  <si>
    <t>=IFERROR(NF($E33,"U_PODATE"),"-")</t>
  </si>
  <si>
    <t>=IFERROR(NF($E33,"U_PONO"),"-")</t>
  </si>
  <si>
    <t>=IF(M34="","Hide","Show")</t>
  </si>
  <si>
    <t>=IFERROR(NF($E34,"DOCNUM"),"-")</t>
  </si>
  <si>
    <t>=IFERROR(NF($E34,"DOCDATE"),"-")</t>
  </si>
  <si>
    <t>=IFERROR(NF($E34,"U_MSENR"),"-")</t>
  </si>
  <si>
    <t>=IFERROR(NF($E34,"CARDCODE"),"-")</t>
  </si>
  <si>
    <t>=IFERROR(NF($E34,"CARDNAME"),"-")</t>
  </si>
  <si>
    <t>=IFERROR(NF($E34,"ITEMCODE"),"-")</t>
  </si>
  <si>
    <t>=IFERROR(NF($E34,"U_CUSTREF"),"-")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</si>
  <si>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</si>
  <si>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</si>
  <si>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</si>
  <si>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</si>
  <si>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=IFERROR(AD34/AA34,0)</t>
  </si>
  <si>
    <t>=IFERROR(NF($E34,"LINETOTAL"),"-")</t>
  </si>
  <si>
    <t>=IFERROR(NF($E34,"U_PODATE"),"-")</t>
  </si>
  <si>
    <t>=IFERROR(NF($E34,"U_PONO"),"-")</t>
  </si>
  <si>
    <t>=SUBTOTAL(9,AO24:AO35)</t>
  </si>
  <si>
    <t>=SUBTOTAL(9,AP24:AP35)</t>
  </si>
  <si>
    <t>30.06.2026</t>
  </si>
  <si>
    <t>01.04.2024</t>
  </si>
  <si>
    <t>SA RENEWAL</t>
  </si>
  <si>
    <t>ORDER CAN ONLY LOAD IN 1ST WEEK MAR 2024</t>
  </si>
  <si>
    <t>NA</t>
  </si>
  <si>
    <t>LICENSE WITH SA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</si>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</sst>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167" fontId="0" fillId="0" borderId="0" xfId="0" applyNumberFormat="1" applyAlignment="1">
      <alignment horizontal="center" vertical="top"/>
    </xf>
    <xf numFmtId="40" fontId="12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4" fillId="0" borderId="0" xfId="0" applyNumberFormat="1" applyFont="1" applyAlignment="1">
      <alignment vertical="top"/>
    </xf>
    <xf numFmtId="0" fontId="0" fillId="0" borderId="0" xfId="0" quotePrefix="1"/>
    <xf numFmtId="0" fontId="15" fillId="0" borderId="0" xfId="0" applyFont="1"/>
    <xf numFmtId="14" fontId="0" fillId="0" borderId="0" xfId="0" applyNumberFormat="1" applyAlignment="1">
      <alignment horizontal="center" vertical="top"/>
    </xf>
    <xf numFmtId="0" fontId="16" fillId="0" borderId="0" xfId="0" applyFont="1" applyAlignment="1">
      <alignment vertical="top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137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"01/03/2024"</f>
        <v>01/03/2024</v>
      </c>
    </row>
    <row r="4" spans="1:7">
      <c r="A4" s="1" t="s">
        <v>0</v>
      </c>
      <c r="B4" s="4" t="s">
        <v>6</v>
      </c>
      <c r="C4" s="5" t="str">
        <f>"31/03/2024"</f>
        <v>31/03/2024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01/Mar/2024..31/Mar/2024</v>
      </c>
    </row>
    <row r="9" spans="1:7">
      <c r="A9" s="1" t="s">
        <v>9</v>
      </c>
      <c r="C9" s="3" t="str">
        <f>TEXT($C$3,"yyyyMMdd") &amp; ".." &amp; TEXT($C$4,"yyyyMMdd")</f>
        <v>20240301..20240331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2C69-3800-46AB-AF10-6548DB1C99BF}">
  <dimension ref="A1:AV36"/>
  <sheetViews>
    <sheetView workbookViewId="0"/>
  </sheetViews>
  <sheetFormatPr defaultRowHeight="15"/>
  <sheetData>
    <row r="1" spans="1:48">
      <c r="A1" s="65" t="s">
        <v>150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152</v>
      </c>
      <c r="N24" s="65" t="s">
        <v>153</v>
      </c>
      <c r="O24" s="65" t="s">
        <v>154</v>
      </c>
      <c r="P24" s="65" t="s">
        <v>155</v>
      </c>
      <c r="Q24" s="65" t="s">
        <v>156</v>
      </c>
      <c r="R24" s="65" t="s">
        <v>157</v>
      </c>
      <c r="S24" s="65" t="s">
        <v>266</v>
      </c>
      <c r="T24" s="65" t="s">
        <v>158</v>
      </c>
      <c r="U24" s="65" t="s">
        <v>159</v>
      </c>
      <c r="V24" s="65" t="s">
        <v>160</v>
      </c>
      <c r="W24" s="65" t="s">
        <v>125</v>
      </c>
      <c r="X24" s="65" t="s">
        <v>161</v>
      </c>
      <c r="Y24" s="65" t="s">
        <v>162</v>
      </c>
      <c r="Z24" s="65" t="s">
        <v>163</v>
      </c>
      <c r="AA24" s="65" t="s">
        <v>164</v>
      </c>
      <c r="AB24" s="65" t="s">
        <v>165</v>
      </c>
      <c r="AC24" s="65" t="s">
        <v>126</v>
      </c>
      <c r="AD24" s="65" t="s">
        <v>166</v>
      </c>
      <c r="AE24" s="65" t="s">
        <v>167</v>
      </c>
      <c r="AF24" s="65" t="s">
        <v>166</v>
      </c>
      <c r="AG24" s="65" t="s">
        <v>95</v>
      </c>
      <c r="AH24" s="65" t="s">
        <v>168</v>
      </c>
      <c r="AJ24" s="65" t="s">
        <v>96</v>
      </c>
      <c r="AK24" s="65" t="s">
        <v>161</v>
      </c>
      <c r="AL24" s="65" t="s">
        <v>162</v>
      </c>
      <c r="AM24" s="65" t="s">
        <v>169</v>
      </c>
      <c r="AN24" s="65" t="s">
        <v>170</v>
      </c>
      <c r="AO24" s="65" t="s">
        <v>171</v>
      </c>
      <c r="AP24" s="65" t="s">
        <v>172</v>
      </c>
    </row>
    <row r="25" spans="1:42">
      <c r="A25" s="65" t="s">
        <v>136</v>
      </c>
      <c r="B25" s="65" t="s">
        <v>127</v>
      </c>
      <c r="C25" s="65" t="s">
        <v>48</v>
      </c>
      <c r="E25" s="65" t="s">
        <v>276</v>
      </c>
      <c r="K25" s="65" t="s">
        <v>140</v>
      </c>
      <c r="L25" s="65" t="s">
        <v>141</v>
      </c>
      <c r="M25" s="65" t="s">
        <v>173</v>
      </c>
      <c r="N25" s="65" t="s">
        <v>174</v>
      </c>
      <c r="O25" s="65" t="s">
        <v>175</v>
      </c>
      <c r="P25" s="65" t="s">
        <v>176</v>
      </c>
      <c r="Q25" s="65" t="s">
        <v>177</v>
      </c>
      <c r="R25" s="65" t="s">
        <v>178</v>
      </c>
      <c r="S25" s="65" t="s">
        <v>271</v>
      </c>
      <c r="T25" s="65" t="s">
        <v>180</v>
      </c>
      <c r="U25" s="65" t="s">
        <v>181</v>
      </c>
      <c r="V25" s="65" t="s">
        <v>182</v>
      </c>
      <c r="W25" s="65" t="s">
        <v>142</v>
      </c>
      <c r="X25" s="65" t="s">
        <v>183</v>
      </c>
      <c r="Y25" s="65" t="s">
        <v>184</v>
      </c>
      <c r="Z25" s="65" t="s">
        <v>185</v>
      </c>
      <c r="AA25" s="65" t="s">
        <v>186</v>
      </c>
      <c r="AB25" s="65" t="s">
        <v>187</v>
      </c>
      <c r="AC25" s="65" t="s">
        <v>129</v>
      </c>
      <c r="AD25" s="65" t="s">
        <v>188</v>
      </c>
      <c r="AE25" s="65" t="s">
        <v>189</v>
      </c>
      <c r="AF25" s="65" t="s">
        <v>188</v>
      </c>
      <c r="AG25" s="65" t="s">
        <v>95</v>
      </c>
      <c r="AH25" s="65" t="s">
        <v>190</v>
      </c>
      <c r="AJ25" s="65" t="s">
        <v>96</v>
      </c>
      <c r="AK25" s="65" t="s">
        <v>183</v>
      </c>
      <c r="AL25" s="65" t="s">
        <v>184</v>
      </c>
      <c r="AM25" s="65" t="s">
        <v>191</v>
      </c>
      <c r="AN25" s="65" t="s">
        <v>192</v>
      </c>
      <c r="AO25" s="65" t="s">
        <v>193</v>
      </c>
      <c r="AP25" s="65" t="s">
        <v>194</v>
      </c>
    </row>
    <row r="26" spans="1:42">
      <c r="A26" s="65" t="s">
        <v>136</v>
      </c>
      <c r="B26" s="65" t="s">
        <v>130</v>
      </c>
      <c r="C26" s="65" t="s">
        <v>48</v>
      </c>
      <c r="E26" s="65" t="s">
        <v>277</v>
      </c>
      <c r="K26" s="65" t="s">
        <v>143</v>
      </c>
      <c r="L26" s="65" t="s">
        <v>144</v>
      </c>
      <c r="M26" s="65" t="s">
        <v>195</v>
      </c>
      <c r="N26" s="65" t="s">
        <v>196</v>
      </c>
      <c r="O26" s="65" t="s">
        <v>197</v>
      </c>
      <c r="P26" s="65" t="s">
        <v>198</v>
      </c>
      <c r="Q26" s="65" t="s">
        <v>199</v>
      </c>
      <c r="R26" s="65" t="s">
        <v>200</v>
      </c>
      <c r="S26" s="65" t="s">
        <v>272</v>
      </c>
      <c r="T26" s="65" t="s">
        <v>202</v>
      </c>
      <c r="U26" s="65" t="s">
        <v>203</v>
      </c>
      <c r="V26" s="65" t="s">
        <v>204</v>
      </c>
      <c r="W26" s="65" t="s">
        <v>145</v>
      </c>
      <c r="X26" s="65" t="s">
        <v>205</v>
      </c>
      <c r="Y26" s="65" t="s">
        <v>206</v>
      </c>
      <c r="Z26" s="65" t="s">
        <v>207</v>
      </c>
      <c r="AA26" s="65" t="s">
        <v>208</v>
      </c>
      <c r="AB26" s="65" t="s">
        <v>209</v>
      </c>
      <c r="AC26" s="65" t="s">
        <v>132</v>
      </c>
      <c r="AD26" s="65" t="s">
        <v>210</v>
      </c>
      <c r="AE26" s="65" t="s">
        <v>211</v>
      </c>
      <c r="AF26" s="65" t="s">
        <v>210</v>
      </c>
      <c r="AG26" s="65" t="s">
        <v>95</v>
      </c>
      <c r="AH26" s="65" t="s">
        <v>212</v>
      </c>
      <c r="AJ26" s="65" t="s">
        <v>96</v>
      </c>
      <c r="AK26" s="65" t="s">
        <v>205</v>
      </c>
      <c r="AL26" s="65" t="s">
        <v>206</v>
      </c>
      <c r="AM26" s="65" t="s">
        <v>213</v>
      </c>
      <c r="AN26" s="65" t="s">
        <v>214</v>
      </c>
      <c r="AO26" s="65" t="s">
        <v>215</v>
      </c>
      <c r="AP26" s="65" t="s">
        <v>216</v>
      </c>
    </row>
    <row r="27" spans="1:42">
      <c r="A27" s="65" t="s">
        <v>136</v>
      </c>
      <c r="B27" s="65" t="s">
        <v>146</v>
      </c>
      <c r="C27" s="65" t="s">
        <v>48</v>
      </c>
      <c r="E27" s="65" t="s">
        <v>278</v>
      </c>
      <c r="K27" s="65" t="s">
        <v>217</v>
      </c>
      <c r="L27" s="65" t="s">
        <v>218</v>
      </c>
      <c r="M27" s="65" t="s">
        <v>219</v>
      </c>
      <c r="N27" s="65" t="s">
        <v>220</v>
      </c>
      <c r="O27" s="65" t="s">
        <v>221</v>
      </c>
      <c r="P27" s="65" t="s">
        <v>222</v>
      </c>
      <c r="Q27" s="65" t="s">
        <v>223</v>
      </c>
      <c r="R27" s="65" t="s">
        <v>224</v>
      </c>
      <c r="S27" s="65" t="s">
        <v>273</v>
      </c>
      <c r="T27" s="65" t="s">
        <v>225</v>
      </c>
      <c r="U27" s="65" t="s">
        <v>226</v>
      </c>
      <c r="V27" s="65" t="s">
        <v>227</v>
      </c>
      <c r="W27" s="65" t="s">
        <v>228</v>
      </c>
      <c r="X27" s="65" t="s">
        <v>229</v>
      </c>
      <c r="Y27" s="65" t="s">
        <v>230</v>
      </c>
      <c r="Z27" s="65" t="s">
        <v>231</v>
      </c>
      <c r="AA27" s="65" t="s">
        <v>232</v>
      </c>
      <c r="AB27" s="65" t="s">
        <v>233</v>
      </c>
      <c r="AC27" s="65" t="s">
        <v>147</v>
      </c>
      <c r="AD27" s="65" t="s">
        <v>234</v>
      </c>
      <c r="AE27" s="65" t="s">
        <v>235</v>
      </c>
      <c r="AF27" s="65" t="s">
        <v>234</v>
      </c>
      <c r="AG27" s="65" t="s">
        <v>95</v>
      </c>
      <c r="AH27" s="65" t="s">
        <v>236</v>
      </c>
      <c r="AJ27" s="65" t="s">
        <v>96</v>
      </c>
      <c r="AK27" s="65" t="s">
        <v>229</v>
      </c>
      <c r="AL27" s="65" t="s">
        <v>230</v>
      </c>
      <c r="AM27" s="65" t="s">
        <v>237</v>
      </c>
      <c r="AN27" s="65" t="s">
        <v>238</v>
      </c>
      <c r="AO27" s="65" t="s">
        <v>239</v>
      </c>
      <c r="AP27" s="65" t="s">
        <v>240</v>
      </c>
    </row>
    <row r="28" spans="1:42">
      <c r="A28" s="65" t="s">
        <v>136</v>
      </c>
      <c r="B28" s="65" t="s">
        <v>148</v>
      </c>
      <c r="C28" s="65" t="s">
        <v>48</v>
      </c>
      <c r="E28" s="65" t="s">
        <v>279</v>
      </c>
      <c r="K28" s="65" t="s">
        <v>280</v>
      </c>
      <c r="L28" s="65" t="s">
        <v>281</v>
      </c>
      <c r="M28" s="65" t="s">
        <v>241</v>
      </c>
      <c r="N28" s="65" t="s">
        <v>242</v>
      </c>
      <c r="O28" s="65" t="s">
        <v>243</v>
      </c>
      <c r="P28" s="65" t="s">
        <v>282</v>
      </c>
      <c r="Q28" s="65" t="s">
        <v>244</v>
      </c>
      <c r="R28" s="65" t="s">
        <v>245</v>
      </c>
      <c r="S28" s="65" t="s">
        <v>283</v>
      </c>
      <c r="T28" s="65" t="s">
        <v>284</v>
      </c>
      <c r="U28" s="65" t="s">
        <v>285</v>
      </c>
      <c r="V28" s="65" t="s">
        <v>286</v>
      </c>
      <c r="W28" s="65" t="s">
        <v>287</v>
      </c>
      <c r="X28" s="65" t="s">
        <v>246</v>
      </c>
      <c r="Y28" s="65" t="s">
        <v>247</v>
      </c>
      <c r="Z28" s="65" t="s">
        <v>248</v>
      </c>
      <c r="AA28" s="65" t="s">
        <v>249</v>
      </c>
      <c r="AB28" s="65" t="s">
        <v>250</v>
      </c>
      <c r="AC28" s="65" t="s">
        <v>149</v>
      </c>
      <c r="AD28" s="65" t="s">
        <v>251</v>
      </c>
      <c r="AE28" s="65" t="s">
        <v>288</v>
      </c>
      <c r="AF28" s="65" t="s">
        <v>251</v>
      </c>
      <c r="AG28" s="65" t="s">
        <v>95</v>
      </c>
      <c r="AH28" s="65" t="s">
        <v>252</v>
      </c>
      <c r="AJ28" s="65" t="s">
        <v>96</v>
      </c>
      <c r="AK28" s="65" t="s">
        <v>246</v>
      </c>
      <c r="AL28" s="65" t="s">
        <v>247</v>
      </c>
      <c r="AM28" s="65" t="s">
        <v>289</v>
      </c>
      <c r="AN28" s="65" t="s">
        <v>290</v>
      </c>
      <c r="AO28" s="65" t="s">
        <v>291</v>
      </c>
      <c r="AP28" s="65" t="s">
        <v>292</v>
      </c>
    </row>
    <row r="29" spans="1:42">
      <c r="A29" s="65" t="s">
        <v>136</v>
      </c>
      <c r="B29" s="65" t="s">
        <v>253</v>
      </c>
      <c r="C29" s="65" t="s">
        <v>48</v>
      </c>
      <c r="E29" s="65" t="s">
        <v>293</v>
      </c>
      <c r="K29" s="65" t="s">
        <v>294</v>
      </c>
      <c r="L29" s="65" t="s">
        <v>295</v>
      </c>
      <c r="M29" s="65" t="s">
        <v>254</v>
      </c>
      <c r="N29" s="65" t="s">
        <v>255</v>
      </c>
      <c r="O29" s="65" t="s">
        <v>256</v>
      </c>
      <c r="P29" s="65" t="s">
        <v>296</v>
      </c>
      <c r="Q29" s="65" t="s">
        <v>257</v>
      </c>
      <c r="R29" s="65" t="s">
        <v>258</v>
      </c>
      <c r="S29" s="65" t="s">
        <v>297</v>
      </c>
      <c r="T29" s="65" t="s">
        <v>298</v>
      </c>
      <c r="U29" s="65" t="s">
        <v>299</v>
      </c>
      <c r="V29" s="65" t="s">
        <v>300</v>
      </c>
      <c r="W29" s="65" t="s">
        <v>301</v>
      </c>
      <c r="X29" s="65" t="s">
        <v>259</v>
      </c>
      <c r="Y29" s="65" t="s">
        <v>260</v>
      </c>
      <c r="Z29" s="65" t="s">
        <v>261</v>
      </c>
      <c r="AA29" s="65" t="s">
        <v>262</v>
      </c>
      <c r="AB29" s="65" t="s">
        <v>263</v>
      </c>
      <c r="AC29" s="65" t="s">
        <v>264</v>
      </c>
      <c r="AD29" s="65" t="s">
        <v>265</v>
      </c>
      <c r="AE29" s="65" t="s">
        <v>302</v>
      </c>
      <c r="AF29" s="65" t="s">
        <v>265</v>
      </c>
      <c r="AG29" s="65" t="s">
        <v>95</v>
      </c>
      <c r="AH29" s="65" t="s">
        <v>303</v>
      </c>
      <c r="AJ29" s="65" t="s">
        <v>96</v>
      </c>
      <c r="AK29" s="65" t="s">
        <v>259</v>
      </c>
      <c r="AL29" s="65" t="s">
        <v>260</v>
      </c>
      <c r="AM29" s="65" t="s">
        <v>304</v>
      </c>
      <c r="AN29" s="65" t="s">
        <v>305</v>
      </c>
      <c r="AO29" s="65" t="s">
        <v>306</v>
      </c>
      <c r="AP29" s="65" t="s">
        <v>307</v>
      </c>
    </row>
    <row r="30" spans="1:42">
      <c r="A30" s="65" t="s">
        <v>136</v>
      </c>
      <c r="B30" s="65" t="s">
        <v>308</v>
      </c>
      <c r="C30" s="65" t="s">
        <v>48</v>
      </c>
      <c r="E30" s="65" t="s">
        <v>309</v>
      </c>
      <c r="K30" s="65" t="s">
        <v>310</v>
      </c>
      <c r="L30" s="65" t="s">
        <v>311</v>
      </c>
      <c r="M30" s="65" t="s">
        <v>312</v>
      </c>
      <c r="N30" s="65" t="s">
        <v>313</v>
      </c>
      <c r="O30" s="65" t="s">
        <v>314</v>
      </c>
      <c r="P30" s="65" t="s">
        <v>315</v>
      </c>
      <c r="Q30" s="65" t="s">
        <v>316</v>
      </c>
      <c r="R30" s="65" t="s">
        <v>317</v>
      </c>
      <c r="S30" s="65" t="s">
        <v>318</v>
      </c>
      <c r="T30" s="65" t="s">
        <v>319</v>
      </c>
      <c r="U30" s="65" t="s">
        <v>320</v>
      </c>
      <c r="V30" s="65" t="s">
        <v>321</v>
      </c>
      <c r="W30" s="65" t="s">
        <v>322</v>
      </c>
      <c r="X30" s="65" t="s">
        <v>323</v>
      </c>
      <c r="Y30" s="65" t="s">
        <v>324</v>
      </c>
      <c r="Z30" s="65" t="s">
        <v>325</v>
      </c>
      <c r="AA30" s="65" t="s">
        <v>326</v>
      </c>
      <c r="AB30" s="65" t="s">
        <v>327</v>
      </c>
      <c r="AC30" s="65" t="s">
        <v>328</v>
      </c>
      <c r="AD30" s="65" t="s">
        <v>329</v>
      </c>
      <c r="AE30" s="65" t="s">
        <v>330</v>
      </c>
      <c r="AF30" s="65" t="s">
        <v>329</v>
      </c>
      <c r="AG30" s="65" t="s">
        <v>95</v>
      </c>
      <c r="AH30" s="65" t="s">
        <v>331</v>
      </c>
      <c r="AJ30" s="65" t="s">
        <v>96</v>
      </c>
      <c r="AK30" s="65" t="s">
        <v>323</v>
      </c>
      <c r="AL30" s="65" t="s">
        <v>324</v>
      </c>
      <c r="AM30" s="65" t="s">
        <v>332</v>
      </c>
      <c r="AN30" s="65" t="s">
        <v>333</v>
      </c>
      <c r="AO30" s="65" t="s">
        <v>334</v>
      </c>
      <c r="AP30" s="65" t="s">
        <v>335</v>
      </c>
    </row>
    <row r="31" spans="1:42">
      <c r="A31" s="65" t="s">
        <v>136</v>
      </c>
      <c r="B31" s="65" t="s">
        <v>336</v>
      </c>
      <c r="C31" s="65" t="s">
        <v>48</v>
      </c>
      <c r="E31" s="65" t="s">
        <v>337</v>
      </c>
      <c r="K31" s="65" t="s">
        <v>338</v>
      </c>
      <c r="L31" s="65" t="s">
        <v>339</v>
      </c>
      <c r="M31" s="65" t="s">
        <v>340</v>
      </c>
      <c r="N31" s="65" t="s">
        <v>341</v>
      </c>
      <c r="O31" s="65" t="s">
        <v>342</v>
      </c>
      <c r="P31" s="65" t="s">
        <v>343</v>
      </c>
      <c r="Q31" s="65" t="s">
        <v>344</v>
      </c>
      <c r="R31" s="65" t="s">
        <v>345</v>
      </c>
      <c r="S31" s="65" t="s">
        <v>346</v>
      </c>
      <c r="T31" s="65" t="s">
        <v>347</v>
      </c>
      <c r="U31" s="65" t="s">
        <v>348</v>
      </c>
      <c r="V31" s="65" t="s">
        <v>349</v>
      </c>
      <c r="W31" s="65" t="s">
        <v>350</v>
      </c>
      <c r="X31" s="65" t="s">
        <v>351</v>
      </c>
      <c r="Y31" s="65" t="s">
        <v>352</v>
      </c>
      <c r="Z31" s="65" t="s">
        <v>353</v>
      </c>
      <c r="AA31" s="65" t="s">
        <v>354</v>
      </c>
      <c r="AB31" s="65" t="s">
        <v>355</v>
      </c>
      <c r="AC31" s="65" t="s">
        <v>356</v>
      </c>
      <c r="AD31" s="65" t="s">
        <v>357</v>
      </c>
      <c r="AE31" s="65" t="s">
        <v>358</v>
      </c>
      <c r="AF31" s="65" t="s">
        <v>357</v>
      </c>
      <c r="AG31" s="65" t="s">
        <v>95</v>
      </c>
      <c r="AH31" s="65" t="s">
        <v>359</v>
      </c>
      <c r="AJ31" s="65" t="s">
        <v>96</v>
      </c>
      <c r="AK31" s="65" t="s">
        <v>351</v>
      </c>
      <c r="AL31" s="65" t="s">
        <v>352</v>
      </c>
      <c r="AM31" s="65" t="s">
        <v>360</v>
      </c>
      <c r="AN31" s="65" t="s">
        <v>361</v>
      </c>
      <c r="AO31" s="65" t="s">
        <v>362</v>
      </c>
      <c r="AP31" s="65" t="s">
        <v>363</v>
      </c>
    </row>
    <row r="32" spans="1:42">
      <c r="A32" s="65" t="s">
        <v>136</v>
      </c>
      <c r="B32" s="65" t="s">
        <v>364</v>
      </c>
      <c r="C32" s="65" t="s">
        <v>48</v>
      </c>
      <c r="E32" s="65" t="s">
        <v>365</v>
      </c>
      <c r="K32" s="65" t="s">
        <v>366</v>
      </c>
      <c r="L32" s="65" t="s">
        <v>367</v>
      </c>
      <c r="M32" s="65" t="s">
        <v>368</v>
      </c>
      <c r="N32" s="65" t="s">
        <v>369</v>
      </c>
      <c r="O32" s="65" t="s">
        <v>370</v>
      </c>
      <c r="P32" s="65" t="s">
        <v>371</v>
      </c>
      <c r="Q32" s="65" t="s">
        <v>372</v>
      </c>
      <c r="R32" s="65" t="s">
        <v>373</v>
      </c>
      <c r="S32" s="65" t="s">
        <v>374</v>
      </c>
      <c r="T32" s="65" t="s">
        <v>375</v>
      </c>
      <c r="U32" s="65" t="s">
        <v>376</v>
      </c>
      <c r="V32" s="65" t="s">
        <v>377</v>
      </c>
      <c r="W32" s="65" t="s">
        <v>378</v>
      </c>
      <c r="X32" s="65" t="s">
        <v>379</v>
      </c>
      <c r="Y32" s="65" t="s">
        <v>380</v>
      </c>
      <c r="Z32" s="65" t="s">
        <v>381</v>
      </c>
      <c r="AA32" s="65" t="s">
        <v>382</v>
      </c>
      <c r="AB32" s="65" t="s">
        <v>383</v>
      </c>
      <c r="AC32" s="65" t="s">
        <v>384</v>
      </c>
      <c r="AD32" s="65" t="s">
        <v>385</v>
      </c>
      <c r="AE32" s="65" t="s">
        <v>386</v>
      </c>
      <c r="AF32" s="65" t="s">
        <v>385</v>
      </c>
      <c r="AG32" s="65" t="s">
        <v>95</v>
      </c>
      <c r="AH32" s="65" t="s">
        <v>387</v>
      </c>
      <c r="AJ32" s="65" t="s">
        <v>96</v>
      </c>
      <c r="AK32" s="65" t="s">
        <v>379</v>
      </c>
      <c r="AL32" s="65" t="s">
        <v>380</v>
      </c>
      <c r="AM32" s="65" t="s">
        <v>388</v>
      </c>
      <c r="AN32" s="65" t="s">
        <v>389</v>
      </c>
      <c r="AO32" s="65" t="s">
        <v>390</v>
      </c>
      <c r="AP32" s="65" t="s">
        <v>391</v>
      </c>
    </row>
    <row r="33" spans="2:39">
      <c r="B33" s="65" t="s">
        <v>392</v>
      </c>
      <c r="C33" s="65" t="s">
        <v>49</v>
      </c>
      <c r="E33" s="65" t="s">
        <v>128</v>
      </c>
      <c r="M33" s="65" t="s">
        <v>393</v>
      </c>
      <c r="N33" s="65" t="s">
        <v>394</v>
      </c>
      <c r="O33" s="65" t="s">
        <v>395</v>
      </c>
      <c r="Q33" s="65" t="s">
        <v>396</v>
      </c>
      <c r="R33" s="65" t="s">
        <v>397</v>
      </c>
      <c r="T33" s="65" t="s">
        <v>398</v>
      </c>
      <c r="U33" s="65" t="s">
        <v>399</v>
      </c>
      <c r="X33" s="65" t="s">
        <v>398</v>
      </c>
      <c r="Y33" s="65" t="s">
        <v>400</v>
      </c>
      <c r="Z33" s="65" t="s">
        <v>401</v>
      </c>
      <c r="AA33" s="65" t="s">
        <v>402</v>
      </c>
      <c r="AB33" s="65" t="s">
        <v>403</v>
      </c>
      <c r="AC33" s="65" t="s">
        <v>404</v>
      </c>
      <c r="AD33" s="65" t="s">
        <v>405</v>
      </c>
      <c r="AH33" s="65" t="s">
        <v>406</v>
      </c>
      <c r="AL33" s="65" t="s">
        <v>407</v>
      </c>
      <c r="AM33" s="65" t="s">
        <v>408</v>
      </c>
    </row>
    <row r="34" spans="2:39">
      <c r="B34" s="65" t="s">
        <v>409</v>
      </c>
      <c r="C34" s="65" t="s">
        <v>50</v>
      </c>
      <c r="E34" s="65" t="s">
        <v>131</v>
      </c>
      <c r="M34" s="65" t="s">
        <v>410</v>
      </c>
      <c r="N34" s="65" t="s">
        <v>411</v>
      </c>
      <c r="O34" s="65" t="s">
        <v>412</v>
      </c>
      <c r="Q34" s="65" t="s">
        <v>413</v>
      </c>
      <c r="R34" s="65" t="s">
        <v>414</v>
      </c>
      <c r="T34" s="65" t="s">
        <v>415</v>
      </c>
      <c r="U34" s="65" t="s">
        <v>416</v>
      </c>
      <c r="X34" s="65" t="s">
        <v>415</v>
      </c>
      <c r="Y34" s="65" t="s">
        <v>417</v>
      </c>
      <c r="Z34" s="65" t="s">
        <v>418</v>
      </c>
      <c r="AA34" s="65" t="s">
        <v>419</v>
      </c>
      <c r="AB34" s="65" t="s">
        <v>420</v>
      </c>
      <c r="AC34" s="65" t="s">
        <v>421</v>
      </c>
      <c r="AD34" s="65" t="s">
        <v>422</v>
      </c>
      <c r="AL34" s="65" t="s">
        <v>423</v>
      </c>
      <c r="AM34" s="65" t="s">
        <v>424</v>
      </c>
    </row>
    <row r="36" spans="2:39">
      <c r="AC36" s="65" t="s">
        <v>425</v>
      </c>
      <c r="AD36" s="65" t="s">
        <v>426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47"/>
  <sheetViews>
    <sheetView tabSelected="1" topLeftCell="L19" zoomScale="73" zoomScaleNormal="73" workbookViewId="0">
      <selection activeCell="AI45" sqref="AI45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5.140625" style="21" customWidth="1"/>
    <col min="15" max="15" width="11.42578125" style="18" customWidth="1"/>
    <col min="16" max="16" width="8.5703125" style="18" customWidth="1"/>
    <col min="17" max="17" width="6.7109375" style="4" customWidth="1"/>
    <col min="18" max="18" width="16.42578125" style="4" customWidth="1"/>
    <col min="19" max="19" width="14" style="44" customWidth="1"/>
    <col min="20" max="20" width="16.140625" style="44" customWidth="1"/>
    <col min="21" max="21" width="15.140625" style="44" bestFit="1" customWidth="1"/>
    <col min="22" max="22" width="16.42578125" style="44" customWidth="1"/>
    <col min="23" max="23" width="9.5703125" style="44" customWidth="1"/>
    <col min="24" max="24" width="16.7109375" style="4" hidden="1" customWidth="1"/>
    <col min="25" max="25" width="68" style="4" hidden="1" customWidth="1"/>
    <col min="26" max="26" width="9" style="4" customWidth="1"/>
    <col min="27" max="27" width="10.5703125" style="58" bestFit="1" customWidth="1"/>
    <col min="28" max="28" width="8.85546875" style="4" customWidth="1"/>
    <col min="29" max="29" width="11.28515625" style="21" customWidth="1"/>
    <col min="30" max="30" width="30.140625" style="4" customWidth="1"/>
    <col min="31" max="31" width="11" style="4" customWidth="1"/>
    <col min="32" max="32" width="11" style="21" customWidth="1"/>
    <col min="33" max="33" width="14.42578125" style="4" customWidth="1"/>
    <col min="34" max="34" width="31.5703125" style="4" customWidth="1"/>
    <col min="35" max="35" width="11.85546875" style="4" bestFit="1" customWidth="1"/>
    <col min="36" max="36" width="14.28515625" style="4" customWidth="1"/>
    <col min="37" max="37" width="11.28515625" style="35" bestFit="1" customWidth="1"/>
    <col min="38" max="38" width="43.7109375" style="35" customWidth="1"/>
    <col min="39" max="42" width="9.28515625" style="4"/>
    <col min="43" max="44" width="9.28515625" style="4" hidden="1" customWidth="1"/>
    <col min="45" max="16384" width="9.28515625" style="4"/>
  </cols>
  <sheetData>
    <row r="1" spans="1:44" s="1" customFormat="1" hidden="1">
      <c r="A1" s="1" t="s">
        <v>139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3"/>
      <c r="T1" s="43" t="s">
        <v>18</v>
      </c>
      <c r="U1" s="43" t="s">
        <v>18</v>
      </c>
      <c r="V1" s="43" t="s">
        <v>18</v>
      </c>
      <c r="W1" s="43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C1" s="22"/>
      <c r="AF1" s="22"/>
      <c r="AH1" s="1" t="s">
        <v>18</v>
      </c>
      <c r="AI1" s="1" t="s">
        <v>18</v>
      </c>
      <c r="AK1" s="34"/>
      <c r="AL1" s="34"/>
      <c r="AQ1" s="1" t="s">
        <v>7</v>
      </c>
      <c r="AR1" s="1" t="s">
        <v>7</v>
      </c>
    </row>
    <row r="2" spans="1:44" hidden="1">
      <c r="A2" s="1" t="s">
        <v>7</v>
      </c>
      <c r="D2" s="4" t="s">
        <v>19</v>
      </c>
      <c r="E2" s="4" t="str">
        <f>Option!$C$2</f>
        <v>UICACS</v>
      </c>
    </row>
    <row r="3" spans="1:44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4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4" hidden="1">
      <c r="A7" s="1" t="s">
        <v>7</v>
      </c>
    </row>
    <row r="8" spans="1:44" hidden="1">
      <c r="A8" s="1" t="s">
        <v>7</v>
      </c>
      <c r="M8" s="9"/>
    </row>
    <row r="9" spans="1:44" hidden="1">
      <c r="A9" s="1" t="s">
        <v>7</v>
      </c>
      <c r="M9" s="9"/>
    </row>
    <row r="10" spans="1:44" hidden="1">
      <c r="A10" s="1" t="s">
        <v>7</v>
      </c>
    </row>
    <row r="11" spans="1:44" hidden="1">
      <c r="A11" s="1" t="s">
        <v>7</v>
      </c>
      <c r="C11" s="4" t="s">
        <v>27</v>
      </c>
      <c r="E11" s="4" t="str">
        <f>Option!$C$9</f>
        <v>20240301..20240331</v>
      </c>
      <c r="M11" s="9"/>
    </row>
    <row r="12" spans="1:44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4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4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4" hidden="1">
      <c r="A15" s="1" t="s">
        <v>7</v>
      </c>
      <c r="C15" s="4" t="s">
        <v>43</v>
      </c>
      <c r="E15" s="4" t="str">
        <f>Option!$C$12</f>
        <v>'MS'</v>
      </c>
      <c r="AH15" s="16"/>
    </row>
    <row r="16" spans="1:44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38" hidden="1">
      <c r="A17" s="1" t="s">
        <v>7</v>
      </c>
    </row>
    <row r="18" spans="1:38" s="23" customFormat="1" hidden="1">
      <c r="A18" s="23" t="s">
        <v>7</v>
      </c>
      <c r="I18" s="24"/>
      <c r="N18" s="25"/>
      <c r="O18" s="26"/>
      <c r="P18" s="26"/>
      <c r="S18" s="45"/>
      <c r="T18" s="45"/>
      <c r="U18" s="45"/>
      <c r="V18" s="45"/>
      <c r="W18" s="45"/>
      <c r="AA18" s="59"/>
      <c r="AC18" s="25"/>
      <c r="AF18" s="25"/>
      <c r="AK18" s="36"/>
      <c r="AL18" s="36"/>
    </row>
    <row r="20" spans="1:38" ht="15.75">
      <c r="M20" s="20"/>
      <c r="N20" s="20"/>
      <c r="O20" s="20"/>
      <c r="P20" s="20"/>
      <c r="Q20" s="20"/>
      <c r="R20" s="20"/>
      <c r="S20" s="46"/>
      <c r="T20" s="46"/>
      <c r="U20" s="46"/>
      <c r="V20" s="46"/>
      <c r="W20" s="46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38" s="39" customFormat="1" ht="18.75">
      <c r="A21" s="38"/>
      <c r="B21" s="38"/>
      <c r="I21" s="40"/>
      <c r="M21" s="69" t="s">
        <v>76</v>
      </c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42"/>
      <c r="AK21" s="41"/>
      <c r="AL21" s="41"/>
    </row>
    <row r="22" spans="1:38" ht="15.75">
      <c r="M22" s="20"/>
      <c r="N22" s="20"/>
      <c r="O22" s="20"/>
      <c r="P22" s="20"/>
      <c r="Q22" s="20"/>
      <c r="R22" s="20"/>
      <c r="S22" s="46"/>
      <c r="T22" s="46"/>
      <c r="U22" s="46"/>
      <c r="V22" s="46"/>
      <c r="W22" s="46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38" s="53" customFormat="1" ht="47.25">
      <c r="A23" s="52"/>
      <c r="B23" s="52"/>
      <c r="E23" s="54" t="s">
        <v>29</v>
      </c>
      <c r="I23" s="55"/>
      <c r="K23" s="47" t="s">
        <v>77</v>
      </c>
      <c r="L23" s="47" t="s">
        <v>78</v>
      </c>
      <c r="M23" s="47" t="s">
        <v>14</v>
      </c>
      <c r="N23" s="47" t="s">
        <v>16</v>
      </c>
      <c r="O23" s="56" t="s">
        <v>30</v>
      </c>
      <c r="P23" s="56" t="s">
        <v>79</v>
      </c>
      <c r="Q23" s="47" t="s">
        <v>31</v>
      </c>
      <c r="R23" s="57" t="s">
        <v>38</v>
      </c>
      <c r="S23" s="47" t="s">
        <v>15</v>
      </c>
      <c r="T23" s="47" t="s">
        <v>80</v>
      </c>
      <c r="U23" s="47" t="s">
        <v>34</v>
      </c>
      <c r="V23" s="48" t="s">
        <v>81</v>
      </c>
      <c r="W23" s="48" t="s">
        <v>82</v>
      </c>
      <c r="X23" s="61" t="s">
        <v>36</v>
      </c>
      <c r="Y23" s="61" t="s">
        <v>12</v>
      </c>
      <c r="Z23" s="57" t="s">
        <v>32</v>
      </c>
      <c r="AA23" s="47" t="s">
        <v>13</v>
      </c>
      <c r="AB23" s="57" t="s">
        <v>37</v>
      </c>
      <c r="AC23" s="47" t="s">
        <v>85</v>
      </c>
      <c r="AD23" s="57" t="s">
        <v>86</v>
      </c>
      <c r="AE23" s="57" t="s">
        <v>87</v>
      </c>
      <c r="AF23" s="63" t="s">
        <v>94</v>
      </c>
      <c r="AG23" s="63" t="s">
        <v>88</v>
      </c>
      <c r="AH23" s="63" t="s">
        <v>89</v>
      </c>
      <c r="AI23" s="63" t="s">
        <v>90</v>
      </c>
      <c r="AJ23" s="63" t="s">
        <v>91</v>
      </c>
      <c r="AK23" s="63" t="s">
        <v>92</v>
      </c>
      <c r="AL23" s="63" t="s">
        <v>93</v>
      </c>
    </row>
    <row r="24" spans="1:38">
      <c r="B24" s="1" t="str">
        <f t="shared" ref="B24:B33" si="0">IF(M24="","Hide","Show")</f>
        <v>Show</v>
      </c>
      <c r="C24" s="4" t="s">
        <v>48</v>
      </c>
      <c r="E24" s="13" t="str">
        <f>"""UICACS"","""",""SQL="",""2=DOCNUM"",""33034443"",""14=CUSTREF"",""8000009282"",""14=U_CUSTREF"",""8000009282"",""15=DOCDATE"",""5/3/2024"",""15=TAXDATE"",""5/3/2024"",""14=CARDCODE"",""CI0099-SGD"",""14=CARDNAME"",""SYNAPXE PTE. LTD."",""14=ITEMCODE"",""MS77D-00111GLP"",""14=ITEMNAME"",""MS VS"&amp;"PROwMSDN ALNG SA MVL"",""10=QUANTITY"",""42.000000"",""14=U_PONO"",""948837"",""15=U_PODATE"",""26/2/2024"",""10=U_TLINTCOS"",""0.000000"",""2=SLPCODE"",""132"",""14=SLPNAME"",""E0001-CS"",""14=MEMO"",""WENDY KUM CHIOU SZE"",""14=CONTACTNAME"",""E-INVOICE(AP DIRECT)"",""10=LINETOTAL"",""442"&amp;"1.340000"",""14=U_ENR"","""",""14=U_MSENR"",""S7138270"",""14=U_MSPCN"",""AD5A91AA"",""14=ADDRESS2"",""FELICIA LIN_x000D_INTEGRATED HEALTH INFORMATION SYSTEMS PTE. LTD. 6 SERANGOON NORTH AVE 5, #01-01/02, SINGAPORE 554910_x000D_FELICIA LIN_x000D_TEL: 6594 5423/9369 4383_x000D_FAX: _x000D_EMAIL: felic"&amp;"ia.lin@ihis.com.sg"""</f>
        <v>"UICACS","","SQL=","2=DOCNUM","33034443","14=CUSTREF","8000009282","14=U_CUSTREF","8000009282","15=DOCDATE","5/3/2024","15=TAXDATE","5/3/2024","14=CARDCODE","CI0099-SGD","14=CARDNAME","SYNAPXE PTE. LTD.","14=ITEMCODE","MS77D-00111GLP","14=ITEMNAME","MS VSPROwMSDN ALNG SA MVL","10=QUANTITY","42.000000","14=U_PONO","948837","15=U_PODATE","26/2/2024","10=U_TLINTCOS","0.000000","2=SLPCODE","132","14=SLPNAME","E0001-CS","14=MEMO","WENDY KUM CHIOU SZE","14=CONTACTNAME","E-INVOICE(AP DIRECT)","10=LINETOTAL","4421.340000","14=U_ENR","","14=U_MSENR","S7138270","14=U_MSPCN","AD5A91AA","14=ADDRESS2","FELICIA LIN_x000D_INTEGRATED HEALTH INFORMATION SYSTEMS PTE. LTD. 6 SERANGOON NORTH AVE 5, #01-01/02, SINGAPORE 554910_x000D_FELICIA LIN_x000D_TEL: 6594 5423/9369 4383_x000D_FAX: _x000D_EMAIL: felicia.lin@ihis.com.sg"</v>
      </c>
      <c r="K24" s="4">
        <f t="shared" ref="K24:K31" si="1">MONTH(N24)</f>
        <v>3</v>
      </c>
      <c r="L24" s="4">
        <f t="shared" ref="L24:L31" si="2">YEAR(N24)</f>
        <v>2024</v>
      </c>
      <c r="M24" s="4">
        <v>33034443</v>
      </c>
      <c r="N24" s="37">
        <v>45356</v>
      </c>
      <c r="O24" s="4" t="str">
        <f t="shared" ref="O24:O31" si="3">"S7138270"</f>
        <v>S7138270</v>
      </c>
      <c r="P24" s="4" t="str">
        <f t="shared" ref="P24:P30" si="4">"AD5A91AA"</f>
        <v>AD5A91AA</v>
      </c>
      <c r="Q24" s="4" t="str">
        <f t="shared" ref="Q24:Q31" si="5">"CI0099-SGD"</f>
        <v>CI0099-SGD</v>
      </c>
      <c r="R24" s="4" t="str">
        <f t="shared" ref="R24:R31" si="6">"SYNAPXE PTE. LTD."</f>
        <v>SYNAPXE PTE. LTD.</v>
      </c>
      <c r="S24" s="49" t="str">
        <f>"948837"</f>
        <v>948837</v>
      </c>
      <c r="T24" s="49">
        <v>45348</v>
      </c>
      <c r="U24" s="49" t="str">
        <f>"8000009282"</f>
        <v>8000009282</v>
      </c>
      <c r="V24" s="49">
        <v>45356</v>
      </c>
      <c r="W24" s="50">
        <f t="shared" ref="W24:W31" si="7">SUM(N24-T24)</f>
        <v>8</v>
      </c>
      <c r="X24" s="62" t="str">
        <f>"MS77D-00111GLP"</f>
        <v>MS77D-00111GLP</v>
      </c>
      <c r="Y24" s="62" t="str">
        <f>"MS VSPROwMSDN ALNG SA MVL"</f>
        <v>MS VSPROwMSDN ALNG SA MVL</v>
      </c>
      <c r="Z24" s="62" t="str">
        <f t="shared" ref="Z24:Z30" si="8">"WENDY KUM CHIOU SZE"</f>
        <v>WENDY KUM CHIOU SZE</v>
      </c>
      <c r="AA24" s="58">
        <v>42</v>
      </c>
      <c r="AB24" s="62" t="str">
        <f t="shared" ref="AB24:AB31" si="9">"E-INVOICE(AP DIRECT)"</f>
        <v>E-INVOICE(AP DIRECT)</v>
      </c>
      <c r="AC24" s="60" t="s">
        <v>95</v>
      </c>
      <c r="AD24" s="64" t="str">
        <f>"FELICIA LIN_x000D_INTEGRATED HEALTH INFORMATION SYSTEMS PTE. LTD. 6 SERANGOON NORTH AVE 5, #01-01/02, SINGAPORE 554910_x000D_FELICIA LIN_x000D_TEL: 6594 5423/9369 4383_x000D_FAX: _x000D_EMAIL: felicia.lin@ihis.com.sg"</f>
        <v>FELICIA LIN_x000D_INTEGRATED HEALTH INFORMATION SYSTEMS PTE. LTD. 6 SERANGOON NORTH AVE 5, #01-01/02, SINGAPORE 554910_x000D_FELICIA LIN_x000D_TEL: 6594 5423/9369 4383_x000D_FAX: _x000D_EMAIL: felicia.lin@ihis.com.sg</v>
      </c>
      <c r="AE24" s="18"/>
      <c r="AF24" s="60" t="s">
        <v>96</v>
      </c>
      <c r="AG24" s="4" t="str">
        <f>"MS77D-00111GLP"</f>
        <v>MS77D-00111GLP</v>
      </c>
      <c r="AH24" s="4" t="str">
        <f>"MS VSPROwMSDN ALNG SA MVL"</f>
        <v>MS VSPROwMSDN ALNG SA MVL</v>
      </c>
      <c r="AI24" s="4" t="s">
        <v>429</v>
      </c>
      <c r="AJ24" s="4" t="s">
        <v>428</v>
      </c>
      <c r="AK24" s="4" t="s">
        <v>427</v>
      </c>
      <c r="AL24" s="4" t="s">
        <v>430</v>
      </c>
    </row>
    <row r="25" spans="1:38">
      <c r="A25" s="1" t="s">
        <v>136</v>
      </c>
      <c r="B25" s="1" t="str">
        <f t="shared" si="0"/>
        <v>Show</v>
      </c>
      <c r="C25" s="4" t="s">
        <v>48</v>
      </c>
      <c r="E25" s="13" t="str">
        <f>"""UICACS"","""",""SQL="",""2=DOCNUM"",""33034443"",""14=CUSTREF"",""8000009282"",""14=U_CUSTREF"",""8000009282"",""15=DOCDATE"",""5/3/2024"",""15=TAXDATE"",""5/3/2024"",""14=CARDCODE"",""CI0099-SGD"",""14=CARDNAME"",""SYNAPXE PTE. LTD."",""14=ITEMCODE"",""MS77D-00111GLP"",""14=ITEMNAME"",""MS VS"&amp;"PROwMSDN ALNG SA MVL"",""10=QUANTITY"",""1.000000"",""14=U_PONO"",""948837"",""15=U_PODATE"",""26/2/2024"",""10=U_TLINTCOS"",""0.000000"",""2=SLPCODE"",""132"",""14=SLPNAME"",""E0001-CS"",""14=MEMO"",""WENDY KUM CHIOU SZE"",""14=CONTACTNAME"",""E-INVOICE(AP DIRECT)"",""10=LINETOTAL"",""105."&amp;"600000"",""14=U_ENR"","""",""14=U_MSENR"",""S7138270"",""14=U_MSPCN"",""AD5A91AA"",""14=ADDRESS2"",""FELICIA LIN_x000D_INTEGRATED HEALTH INFORMATION SYSTEMS PTE. LTD. 6 SERANGOON NORTH AVE 5, #01-01/02, SINGAPORE 554910_x000D_FELICIA LIN_x000D_TEL: 6594 5423/9369 4383_x000D_FAX: _x000D_EMAIL: felicia"&amp;".lin@ihis.com.sg"""</f>
        <v>"UICACS","","SQL=","2=DOCNUM","33034443","14=CUSTREF","8000009282","14=U_CUSTREF","8000009282","15=DOCDATE","5/3/2024","15=TAXDATE","5/3/2024","14=CARDCODE","CI0099-SGD","14=CARDNAME","SYNAPXE PTE. LTD.","14=ITEMCODE","MS77D-00111GLP","14=ITEMNAME","MS VSPROwMSDN ALNG SA MVL","10=QUANTITY","1.000000","14=U_PONO","948837","15=U_PODATE","26/2/2024","10=U_TLINTCOS","0.000000","2=SLPCODE","132","14=SLPNAME","E0001-CS","14=MEMO","WENDY KUM CHIOU SZE","14=CONTACTNAME","E-INVOICE(AP DIRECT)","10=LINETOTAL","105.600000","14=U_ENR","","14=U_MSENR","S7138270","14=U_MSPCN","AD5A91AA","14=ADDRESS2","FELICIA LIN_x000D_INTEGRATED HEALTH INFORMATION SYSTEMS PTE. LTD. 6 SERANGOON NORTH AVE 5, #01-01/02, SINGAPORE 554910_x000D_FELICIA LIN_x000D_TEL: 6594 5423/9369 4383_x000D_FAX: _x000D_EMAIL: felicia.lin@ihis.com.sg"</v>
      </c>
      <c r="K25" s="4">
        <f t="shared" si="1"/>
        <v>3</v>
      </c>
      <c r="L25" s="4">
        <f t="shared" si="2"/>
        <v>2024</v>
      </c>
      <c r="M25" s="4">
        <v>33034443</v>
      </c>
      <c r="N25" s="37">
        <v>45356</v>
      </c>
      <c r="O25" s="4" t="str">
        <f t="shared" si="3"/>
        <v>S7138270</v>
      </c>
      <c r="P25" s="4" t="str">
        <f t="shared" si="4"/>
        <v>AD5A91AA</v>
      </c>
      <c r="Q25" s="4" t="str">
        <f t="shared" si="5"/>
        <v>CI0099-SGD</v>
      </c>
      <c r="R25" s="4" t="str">
        <f t="shared" si="6"/>
        <v>SYNAPXE PTE. LTD.</v>
      </c>
      <c r="S25" s="49" t="str">
        <f>"948837"</f>
        <v>948837</v>
      </c>
      <c r="T25" s="49">
        <v>45348</v>
      </c>
      <c r="U25" s="49" t="str">
        <f>"8000009282"</f>
        <v>8000009282</v>
      </c>
      <c r="V25" s="49">
        <v>45356</v>
      </c>
      <c r="W25" s="50">
        <f t="shared" si="7"/>
        <v>8</v>
      </c>
      <c r="X25" s="62" t="str">
        <f>"MS77D-00111GLP"</f>
        <v>MS77D-00111GLP</v>
      </c>
      <c r="Y25" s="62" t="str">
        <f>"MS VSPROwMSDN ALNG SA MVL"</f>
        <v>MS VSPROwMSDN ALNG SA MVL</v>
      </c>
      <c r="Z25" s="62" t="str">
        <f t="shared" si="8"/>
        <v>WENDY KUM CHIOU SZE</v>
      </c>
      <c r="AA25" s="58">
        <v>1</v>
      </c>
      <c r="AB25" s="62" t="str">
        <f t="shared" si="9"/>
        <v>E-INVOICE(AP DIRECT)</v>
      </c>
      <c r="AC25" s="60" t="s">
        <v>95</v>
      </c>
      <c r="AD25" s="64" t="str">
        <f>"FELICIA LIN_x000D_INTEGRATED HEALTH INFORMATION SYSTEMS PTE. LTD. 6 SERANGOON NORTH AVE 5, #01-01/02, SINGAPORE 554910_x000D_FELICIA LIN_x000D_TEL: 6594 5423/9369 4383_x000D_FAX: _x000D_EMAIL: felicia.lin@ihis.com.sg"</f>
        <v>FELICIA LIN_x000D_INTEGRATED HEALTH INFORMATION SYSTEMS PTE. LTD. 6 SERANGOON NORTH AVE 5, #01-01/02, SINGAPORE 554910_x000D_FELICIA LIN_x000D_TEL: 6594 5423/9369 4383_x000D_FAX: _x000D_EMAIL: felicia.lin@ihis.com.sg</v>
      </c>
      <c r="AE25" s="18"/>
      <c r="AF25" s="60" t="s">
        <v>96</v>
      </c>
      <c r="AG25" s="4" t="str">
        <f>"MS77D-00111GLP"</f>
        <v>MS77D-00111GLP</v>
      </c>
      <c r="AH25" s="4" t="str">
        <f>"MS VSPROwMSDN ALNG SA MVL"</f>
        <v>MS VSPROwMSDN ALNG SA MVL</v>
      </c>
      <c r="AI25" s="4" t="s">
        <v>429</v>
      </c>
      <c r="AJ25" s="4" t="s">
        <v>428</v>
      </c>
      <c r="AK25" s="4" t="s">
        <v>427</v>
      </c>
      <c r="AL25" s="4" t="s">
        <v>430</v>
      </c>
    </row>
    <row r="26" spans="1:38">
      <c r="A26" s="1" t="s">
        <v>136</v>
      </c>
      <c r="B26" s="1" t="str">
        <f t="shared" si="0"/>
        <v>Show</v>
      </c>
      <c r="C26" s="4" t="s">
        <v>48</v>
      </c>
      <c r="E26" s="13" t="str">
        <f>"""UICACS"","""",""SQL="",""2=DOCNUM"",""33034445"",""14=CUSTREF"",""8000009264"",""14=U_CUSTREF"",""8000009264"",""15=DOCDATE"",""5/3/2024"",""15=TAXDATE"",""5/3/2024"",""14=CARDCODE"",""CI0099-SGD"",""14=CARDNAME"",""SYNAPXE PTE. LTD."",""14=ITEMCODE"",""MS7JQ-00355GLP"",""14=ITEMNAME"",""MS SQ"&amp;"LSVRENTCORE SNGL SA MVL 2LIC CORELIC"",""10=QUANTITY"",""4.000000"",""14=U_PONO"",""948680/A"",""15=U_PODATE"",""20/2/2024"",""10=U_TLINTCOS"",""0.000000"",""2=SLPCODE"",""132"",""14=SLPNAME"",""E0001-CS"",""14=MEMO"",""WENDY KUM CHIOU SZE"",""14=CONTACTNAME"",""E-INVOICE(AP DIRECT)"",""1"&amp;"0=LINETOTAL"",""30285.160000"",""14=U_ENR"","""",""14=U_MSENR"",""S7138270"",""14=U_MSPCN"",""AD5A91AA"",""14=ADDRESS2"",""MUHAMMAD IRFAN_x000D_SYNAPXE PTE LTD 6 SERANGOON NORTH AVE 5, #01-01/02 SINGAPORE 554910_x000D_MUHAMMAD IRFAN_x000D_TEL: 90690353_x000D_FAX: _x000D_EMAIL: muhammad.irfan@synapxe.sg"&amp;""""</f>
        <v>"UICACS","","SQL=","2=DOCNUM","33034445","14=CUSTREF","8000009264","14=U_CUSTREF","8000009264","15=DOCDATE","5/3/2024","15=TAXDATE","5/3/2024","14=CARDCODE","CI0099-SGD","14=CARDNAME","SYNAPXE PTE. LTD.","14=ITEMCODE","MS7JQ-00355GLP","14=ITEMNAME","MS SQLSVRENTCORE SNGL SA MVL 2LIC CORELIC","10=QUANTITY","4.000000","14=U_PONO","948680/A","15=U_PODATE","20/2/2024","10=U_TLINTCOS","0.000000","2=SLPCODE","132","14=SLPNAME","E0001-CS","14=MEMO","WENDY KUM CHIOU SZE","14=CONTACTNAME","E-INVOICE(AP DIRECT)","10=LINETOTAL","30285.160000","14=U_ENR","","14=U_MSENR","S7138270","14=U_MSPCN","AD5A91AA","14=ADDRESS2","MUHAMMAD IRFAN_x000D_SYNAPXE PTE LTD 6 SERANGOON NORTH AVE 5, #01-01/02 SINGAPORE 554910_x000D_MUHAMMAD IRFAN_x000D_TEL: 90690353_x000D_FAX: _x000D_EMAIL: muhammad.irfan@synapxe.sg"</v>
      </c>
      <c r="K26" s="4">
        <f t="shared" si="1"/>
        <v>3</v>
      </c>
      <c r="L26" s="4">
        <f t="shared" si="2"/>
        <v>2024</v>
      </c>
      <c r="M26" s="4">
        <v>33034445</v>
      </c>
      <c r="N26" s="37">
        <v>45356</v>
      </c>
      <c r="O26" s="4" t="str">
        <f t="shared" si="3"/>
        <v>S7138270</v>
      </c>
      <c r="P26" s="4" t="str">
        <f t="shared" si="4"/>
        <v>AD5A91AA</v>
      </c>
      <c r="Q26" s="4" t="str">
        <f t="shared" si="5"/>
        <v>CI0099-SGD</v>
      </c>
      <c r="R26" s="4" t="str">
        <f t="shared" si="6"/>
        <v>SYNAPXE PTE. LTD.</v>
      </c>
      <c r="S26" s="49" t="str">
        <f>"948680/A"</f>
        <v>948680/A</v>
      </c>
      <c r="T26" s="49">
        <v>45342</v>
      </c>
      <c r="U26" s="49" t="str">
        <f>"8000009264"</f>
        <v>8000009264</v>
      </c>
      <c r="V26" s="49">
        <v>45356</v>
      </c>
      <c r="W26" s="50">
        <f t="shared" si="7"/>
        <v>14</v>
      </c>
      <c r="X26" s="62" t="str">
        <f>"MS7JQ-00355GLP"</f>
        <v>MS7JQ-00355GLP</v>
      </c>
      <c r="Y26" s="62" t="str">
        <f>"MS SQLSVRENTCORE SNGL SA MVL 2LIC CORELIC"</f>
        <v>MS SQLSVRENTCORE SNGL SA MVL 2LIC CORELIC</v>
      </c>
      <c r="Z26" s="62" t="str">
        <f t="shared" si="8"/>
        <v>WENDY KUM CHIOU SZE</v>
      </c>
      <c r="AA26" s="58">
        <v>4</v>
      </c>
      <c r="AB26" s="62" t="str">
        <f t="shared" si="9"/>
        <v>E-INVOICE(AP DIRECT)</v>
      </c>
      <c r="AC26" s="60" t="s">
        <v>95</v>
      </c>
      <c r="AD26" s="64" t="str">
        <f>"MUHAMMAD IRFAN_x000D_SYNAPXE PTE LTD 6 SERANGOON NORTH AVE 5, #01-01/02 SINGAPORE 554910_x000D_MUHAMMAD IRFAN_x000D_TEL: 90690353_x000D_FAX: _x000D_EMAIL: muhammad.irfan@synapxe.sg"</f>
        <v>MUHAMMAD IRFAN_x000D_SYNAPXE PTE LTD 6 SERANGOON NORTH AVE 5, #01-01/02 SINGAPORE 554910_x000D_MUHAMMAD IRFAN_x000D_TEL: 90690353_x000D_FAX: _x000D_EMAIL: muhammad.irfan@synapxe.sg</v>
      </c>
      <c r="AE26" s="18"/>
      <c r="AF26" s="60" t="s">
        <v>96</v>
      </c>
      <c r="AG26" s="4" t="str">
        <f>"MS7JQ-00355GLP"</f>
        <v>MS7JQ-00355GLP</v>
      </c>
      <c r="AH26" s="4" t="str">
        <f>"MS SQLSVRENTCORE SNGL SA MVL 2LIC CORELIC"</f>
        <v>MS SQLSVRENTCORE SNGL SA MVL 2LIC CORELIC</v>
      </c>
      <c r="AI26" s="4" t="s">
        <v>429</v>
      </c>
      <c r="AJ26" s="4" t="s">
        <v>428</v>
      </c>
      <c r="AK26" s="4" t="s">
        <v>427</v>
      </c>
      <c r="AL26" s="4" t="s">
        <v>430</v>
      </c>
    </row>
    <row r="27" spans="1:38">
      <c r="A27" s="1" t="s">
        <v>136</v>
      </c>
      <c r="B27" s="1" t="str">
        <f t="shared" si="0"/>
        <v>Show</v>
      </c>
      <c r="C27" s="4" t="s">
        <v>48</v>
      </c>
      <c r="E27" s="13" t="str">
        <f>"""UICACS"","""",""SQL="",""2=DOCNUM"",""33034503"",""14=CUSTREF"",""8000009351"",""14=U_CUSTREF"",""8000009351"",""15=DOCDATE"",""11/3/2024"",""15=TAXDATE"",""11/3/2024"",""14=CARDCODE"",""CI0099-SGD"",""14=CARDNAME"",""SYNAPXE PTE. LTD."",""14=ITEMCODE"",""MS021-10695GLP"",""14=ITEMNAME"",""MS "&amp;"OFFICE STD 2021 SNGL LTSC"",""10=QUANTITY"",""1.000000"",""14=U_PONO"",""949093"",""15=U_PODATE"",""20/2/2024"",""10=U_TLINTCOS"",""0.000000"",""2=SLPCODE"",""132"",""14=SLPNAME"",""E0001-CS"",""14=MEMO"",""WENDY KUM CHIOU SZE"",""14=CONTACTNAME"",""E-INVOICE(AP DIRECT)"",""10=LINETOTAL"","&amp;"""405.770000"",""14=U_ENR"","""",""14=U_MSENR"",""S7138270"",""14=U_MSPCN"",""AD5A91AA"",""14=ADDRESS2"",""YOON LAI PING_x000D_SYNAPXE PTE LTD 6 SERANGOON NORTH AVE 5, #01-01/02 SINGAPORE 554910_x000D_YOON LAI PING_x000D_TEL: 93734249_x000D_FAX: _x000D_EMAIL: yoon.lai.ping@synapxe.sg"""</f>
        <v>"UICACS","","SQL=","2=DOCNUM","33034503","14=CUSTREF","8000009351","14=U_CUSTREF","8000009351","15=DOCDATE","11/3/2024","15=TAXDATE","11/3/2024","14=CARDCODE","CI0099-SGD","14=CARDNAME","SYNAPXE PTE. LTD.","14=ITEMCODE","MS021-10695GLP","14=ITEMNAME","MS OFFICE STD 2021 SNGL LTSC","10=QUANTITY","1.000000","14=U_PONO","949093","15=U_PODATE","20/2/2024","10=U_TLINTCOS","0.000000","2=SLPCODE","132","14=SLPNAME","E0001-CS","14=MEMO","WENDY KUM CHIOU SZE","14=CONTACTNAME","E-INVOICE(AP DIRECT)","10=LINETOTAL","405.770000","14=U_ENR","","14=U_MSENR","S7138270","14=U_MSPCN","AD5A91AA","14=ADDRESS2","YOON LAI PING_x000D_SYNAPXE PTE LTD 6 SERANGOON NORTH AVE 5, #01-01/02 SINGAPORE 554910_x000D_YOON LAI PING_x000D_TEL: 93734249_x000D_FAX: _x000D_EMAIL: yoon.lai.ping@synapxe.sg"</v>
      </c>
      <c r="K27" s="4">
        <f t="shared" si="1"/>
        <v>3</v>
      </c>
      <c r="L27" s="4">
        <f t="shared" si="2"/>
        <v>2024</v>
      </c>
      <c r="M27" s="4">
        <v>33034503</v>
      </c>
      <c r="N27" s="37">
        <v>45362</v>
      </c>
      <c r="O27" s="4" t="str">
        <f t="shared" si="3"/>
        <v>S7138270</v>
      </c>
      <c r="P27" s="4" t="str">
        <f t="shared" si="4"/>
        <v>AD5A91AA</v>
      </c>
      <c r="Q27" s="4" t="str">
        <f t="shared" si="5"/>
        <v>CI0099-SGD</v>
      </c>
      <c r="R27" s="4" t="str">
        <f t="shared" si="6"/>
        <v>SYNAPXE PTE. LTD.</v>
      </c>
      <c r="S27" s="49" t="str">
        <f>"949093"</f>
        <v>949093</v>
      </c>
      <c r="T27" s="49">
        <v>45357</v>
      </c>
      <c r="U27" s="49" t="str">
        <f>"8000009351"</f>
        <v>8000009351</v>
      </c>
      <c r="V27" s="49">
        <v>45362</v>
      </c>
      <c r="W27" s="50">
        <f t="shared" si="7"/>
        <v>5</v>
      </c>
      <c r="X27" s="62" t="str">
        <f>"MS021-10695GLP"</f>
        <v>MS021-10695GLP</v>
      </c>
      <c r="Y27" s="62" t="str">
        <f>"MS OFFICE STD 2021 SNGL LTSC"</f>
        <v>MS OFFICE STD 2021 SNGL LTSC</v>
      </c>
      <c r="Z27" s="62" t="str">
        <f t="shared" si="8"/>
        <v>WENDY KUM CHIOU SZE</v>
      </c>
      <c r="AA27" s="58">
        <v>1</v>
      </c>
      <c r="AB27" s="62" t="str">
        <f t="shared" si="9"/>
        <v>E-INVOICE(AP DIRECT)</v>
      </c>
      <c r="AC27" s="60" t="s">
        <v>95</v>
      </c>
      <c r="AD27" s="64" t="str">
        <f>"YOON LAI PING_x000D_SYNAPXE PTE LTD 6 SERANGOON NORTH AVE 5, #01-01/02 SINGAPORE 554910_x000D_YOON LAI PING_x000D_TEL: 93734249_x000D_FAX: _x000D_EMAIL: yoon.lai.ping@synapxe.sg"</f>
        <v>YOON LAI PING_x000D_SYNAPXE PTE LTD 6 SERANGOON NORTH AVE 5, #01-01/02 SINGAPORE 554910_x000D_YOON LAI PING_x000D_TEL: 93734249_x000D_FAX: _x000D_EMAIL: yoon.lai.ping@synapxe.sg</v>
      </c>
      <c r="AE27" s="18"/>
      <c r="AF27" s="60" t="s">
        <v>96</v>
      </c>
      <c r="AG27" s="4" t="str">
        <f>"MS021-10695GLP"</f>
        <v>MS021-10695GLP</v>
      </c>
      <c r="AH27" s="4" t="str">
        <f>"MS OFFICE STD 2021 SNGL LTSC"</f>
        <v>MS OFFICE STD 2021 SNGL LTSC</v>
      </c>
      <c r="AI27" s="4" t="s">
        <v>431</v>
      </c>
      <c r="AJ27" s="4" t="s">
        <v>431</v>
      </c>
      <c r="AK27" s="4" t="s">
        <v>431</v>
      </c>
      <c r="AL27" s="4" t="s">
        <v>431</v>
      </c>
    </row>
    <row r="28" spans="1:38">
      <c r="A28" s="1" t="s">
        <v>136</v>
      </c>
      <c r="B28" s="1" t="str">
        <f t="shared" si="0"/>
        <v>Show</v>
      </c>
      <c r="C28" s="4" t="s">
        <v>48</v>
      </c>
      <c r="E28" s="13" t="str">
        <f>"""UICACS"","""",""SQL="",""2=DOCNUM"",""33034602"",""14=CUSTREF"",""8000009390"",""14=U_CUSTREF"",""8000009390"",""15=DOCDATE"",""20/3/2024"",""15=TAXDATE"",""20/3/2024"",""14=CARDCODE"",""CI0099-SGD"",""14=CARDNAME"",""SYNAPXE PTE. LTD."",""14=ITEMCODE"",""MS77D-00110GLP"",""14=ITEMNAME"",""MS "&amp;"VSPROwMSDN ALNG LICSAPk MVL"",""10=QUANTITY"",""16.000000"",""14=U_PONO"",""949292"",""15=U_PODATE"",""15/3/2024"",""10=U_TLINTCOS"",""0.000000"",""2=SLPCODE"",""132"",""14=SLPNAME"",""E0001-CS"",""14=MEMO"",""WENDY KUM CHIOU SZE"",""14=CONTACTNAME"",""E-INVOICE(AP DIRECT)"",""10=LINETOTA"&amp;"L"",""8016.320000"",""14=U_ENR"","""",""14=U_MSENR"",""S7138270"",""14=U_MSPCN"",""AD5A91AA"",""14=ADDRESS2"",""NANDINI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"&amp;"nandini.sivasubramaniam@synapxe.sg"""</f>
        <v>"UICACS","","SQL=","2=DOCNUM","33034602","14=CUSTREF","8000009390","14=U_CUSTREF","8000009390","15=DOCDATE","20/3/2024","15=TAXDATE","20/3/2024","14=CARDCODE","CI0099-SGD","14=CARDNAME","SYNAPXE PTE. LTD.","14=ITEMCODE","MS77D-00110GLP","14=ITEMNAME","MS VSPROwMSDN ALNG LICSAPk MVL","10=QUANTITY","16.000000","14=U_PONO","949292","15=U_PODATE","15/3/2024","10=U_TLINTCOS","0.000000","2=SLPCODE","132","14=SLPNAME","E0001-CS","14=MEMO","WENDY KUM CHIOU SZE","14=CONTACTNAME","E-INVOICE(AP DIRECT)","10=LINETOTAL","8016.320000","14=U_ENR","","14=U_MSENR","S7138270","14=U_MSPCN","AD5A91AA","14=ADDRESS2","NANDINI DEVI_x000D_SYNAPXE PTE. LTD. 6 SERANGOON NORTH AVENUE 5, #01-01/02 SINGAPORE 554910_x000D_NANDINI DEVI /FELICIA LIN_x000D_TEL: 84989294_x000D_FAX: felicia.lin@synapxe.sg_x000D_EMAIL: nandini.sivasubramaniam@synapxe.sg"</v>
      </c>
      <c r="K28" s="4">
        <f t="shared" si="1"/>
        <v>3</v>
      </c>
      <c r="L28" s="4">
        <f t="shared" si="2"/>
        <v>2024</v>
      </c>
      <c r="M28" s="4">
        <v>33034602</v>
      </c>
      <c r="N28" s="37">
        <v>45371</v>
      </c>
      <c r="O28" s="4" t="str">
        <f t="shared" si="3"/>
        <v>S7138270</v>
      </c>
      <c r="P28" s="4" t="str">
        <f t="shared" si="4"/>
        <v>AD5A91AA</v>
      </c>
      <c r="Q28" s="4" t="str">
        <f t="shared" si="5"/>
        <v>CI0099-SGD</v>
      </c>
      <c r="R28" s="4" t="str">
        <f t="shared" si="6"/>
        <v>SYNAPXE PTE. LTD.</v>
      </c>
      <c r="S28" s="49" t="str">
        <f>"949292"</f>
        <v>949292</v>
      </c>
      <c r="T28" s="49">
        <v>45366</v>
      </c>
      <c r="U28" s="49" t="str">
        <f>"8000009390"</f>
        <v>8000009390</v>
      </c>
      <c r="V28" s="49">
        <v>45371</v>
      </c>
      <c r="W28" s="50">
        <f t="shared" si="7"/>
        <v>5</v>
      </c>
      <c r="X28" s="62" t="str">
        <f>"MS77D-00110GLP"</f>
        <v>MS77D-00110GLP</v>
      </c>
      <c r="Y28" s="62" t="str">
        <f>"MS VSPROwMSDN ALNG LICSAPk MVL"</f>
        <v>MS VSPROwMSDN ALNG LICSAPk MVL</v>
      </c>
      <c r="Z28" s="62" t="str">
        <f t="shared" si="8"/>
        <v>WENDY KUM CHIOU SZE</v>
      </c>
      <c r="AA28" s="58">
        <v>16</v>
      </c>
      <c r="AB28" s="62" t="str">
        <f t="shared" si="9"/>
        <v>E-INVOICE(AP DIRECT)</v>
      </c>
      <c r="AC28" s="60" t="s">
        <v>95</v>
      </c>
      <c r="AD28" s="64" t="str">
        <f>"NANDINI DEVI_x000D_SYNAPXE PTE. LTD. 6 SERANGOON NORTH AVENUE 5, #01-01/02 SINGAPORE 554910_x000D_NANDINI DEVI /FELICIA LIN_x000D_TEL: 84989294_x000D_FAX: felicia.lin@synapxe.sg_x000D_EMAIL: nandini.sivasubramaniam@synapxe.sg"</f>
        <v>NANDINI DEVI_x000D_SYNAPXE PTE. LTD. 6 SERANGOON NORTH AVENUE 5, #01-01/02 SINGAPORE 554910_x000D_NANDINI DEVI /FELICIA LIN_x000D_TEL: 84989294_x000D_FAX: felicia.lin@synapxe.sg_x000D_EMAIL: nandini.sivasubramaniam@synapxe.sg</v>
      </c>
      <c r="AE28" s="18"/>
      <c r="AF28" s="60" t="s">
        <v>96</v>
      </c>
      <c r="AG28" s="4" t="str">
        <f>"MS77D-00110GLP"</f>
        <v>MS77D-00110GLP</v>
      </c>
      <c r="AH28" s="4" t="str">
        <f>"MS VSPROwMSDN ALNG LICSAPk MVL"</f>
        <v>MS VSPROwMSDN ALNG LICSAPk MVL</v>
      </c>
      <c r="AI28" s="4" t="s">
        <v>432</v>
      </c>
      <c r="AJ28" s="4" t="s">
        <v>428</v>
      </c>
      <c r="AK28" s="4" t="s">
        <v>433</v>
      </c>
      <c r="AL28" s="4" t="s">
        <v>431</v>
      </c>
    </row>
    <row r="29" spans="1:38">
      <c r="A29" s="1" t="s">
        <v>136</v>
      </c>
      <c r="B29" s="1" t="str">
        <f t="shared" si="0"/>
        <v>Show</v>
      </c>
      <c r="C29" s="4" t="s">
        <v>48</v>
      </c>
      <c r="E29" s="13" t="str">
        <f>"""UICACS"","""",""SQL="",""2=DOCNUM"",""33034602"",""14=CUSTREF"",""8000009390"",""14=U_CUSTREF"",""8000009390"",""15=DOCDATE"",""20/3/2024"",""15=TAXDATE"",""20/3/2024"",""14=CARDCODE"",""CI0099-SGD"",""14=CARDNAME"",""SYNAPXE PTE. LTD."",""14=ITEMCODE"",""MS77D-00110GLP"",""14=ITEMNAME"",""MS "&amp;"VSPROwMSDN ALNG LICSAPk MVL"",""10=QUANTITY"",""1.000000"",""14=U_PONO"",""949292"",""15=U_PODATE"",""15/3/2024"",""10=U_TLINTCOS"",""0.000000"",""2=SLPCODE"",""132"",""14=SLPNAME"",""E0001-CS"",""14=MEMO"",""WENDY KUM CHIOU SZE"",""14=CONTACTNAME"",""E-INVOICE(AP DIRECT)"",""10=LINETOTAL"&amp;""",""501.060000"",""14=U_ENR"","""",""14=U_MSENR"",""S7138270"",""14=U_MSPCN"",""AD5A91AA"",""14=ADDRESS2"",""NANDINI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na"&amp;"ndini.sivasubramaniam@synapxe.sg"""</f>
        <v>"UICACS","","SQL=","2=DOCNUM","33034602","14=CUSTREF","8000009390","14=U_CUSTREF","8000009390","15=DOCDATE","20/3/2024","15=TAXDATE","20/3/2024","14=CARDCODE","CI0099-SGD","14=CARDNAME","SYNAPXE PTE. LTD.","14=ITEMCODE","MS77D-00110GLP","14=ITEMNAME","MS VSPROwMSDN ALNG LICSAPk MVL","10=QUANTITY","1.000000","14=U_PONO","949292","15=U_PODATE","15/3/2024","10=U_TLINTCOS","0.000000","2=SLPCODE","132","14=SLPNAME","E0001-CS","14=MEMO","WENDY KUM CHIOU SZE","14=CONTACTNAME","E-INVOICE(AP DIRECT)","10=LINETOTAL","501.060000","14=U_ENR","","14=U_MSENR","S7138270","14=U_MSPCN","AD5A91AA","14=ADDRESS2","NANDINI DEVI_x000D_SYNAPXE PTE. LTD. 6 SERANGOON NORTH AVENUE 5, #01-01/02 SINGAPORE 554910_x000D_NANDINI DEVI /FELICIA LIN_x000D_TEL: 84989294_x000D_FAX: felicia.lin@synapxe.sg_x000D_EMAIL: nandini.sivasubramaniam@synapxe.sg"</v>
      </c>
      <c r="K29" s="4">
        <f t="shared" si="1"/>
        <v>3</v>
      </c>
      <c r="L29" s="4">
        <f t="shared" si="2"/>
        <v>2024</v>
      </c>
      <c r="M29" s="4">
        <v>33034602</v>
      </c>
      <c r="N29" s="37">
        <v>45371</v>
      </c>
      <c r="O29" s="4" t="str">
        <f t="shared" si="3"/>
        <v>S7138270</v>
      </c>
      <c r="P29" s="4" t="str">
        <f t="shared" si="4"/>
        <v>AD5A91AA</v>
      </c>
      <c r="Q29" s="4" t="str">
        <f t="shared" si="5"/>
        <v>CI0099-SGD</v>
      </c>
      <c r="R29" s="4" t="str">
        <f t="shared" si="6"/>
        <v>SYNAPXE PTE. LTD.</v>
      </c>
      <c r="S29" s="49" t="str">
        <f>"949292"</f>
        <v>949292</v>
      </c>
      <c r="T29" s="49">
        <v>45366</v>
      </c>
      <c r="U29" s="49" t="str">
        <f>"8000009390"</f>
        <v>8000009390</v>
      </c>
      <c r="V29" s="49">
        <v>45371</v>
      </c>
      <c r="W29" s="50">
        <f t="shared" si="7"/>
        <v>5</v>
      </c>
      <c r="X29" s="62" t="str">
        <f>"MS77D-00110GLP"</f>
        <v>MS77D-00110GLP</v>
      </c>
      <c r="Y29" s="62" t="str">
        <f>"MS VSPROwMSDN ALNG LICSAPk MVL"</f>
        <v>MS VSPROwMSDN ALNG LICSAPk MVL</v>
      </c>
      <c r="Z29" s="62" t="str">
        <f t="shared" si="8"/>
        <v>WENDY KUM CHIOU SZE</v>
      </c>
      <c r="AA29" s="58">
        <v>1</v>
      </c>
      <c r="AB29" s="62" t="str">
        <f t="shared" si="9"/>
        <v>E-INVOICE(AP DIRECT)</v>
      </c>
      <c r="AC29" s="60" t="s">
        <v>95</v>
      </c>
      <c r="AD29" s="64" t="str">
        <f>"NANDINI DEVI_x000D_SYNAPXE PTE. LTD. 6 SERANGOON NORTH AVENUE 5, #01-01/02 SINGAPORE 554910_x000D_NANDINI DEVI /FELICIA LIN_x000D_TEL: 84989294_x000D_FAX: felicia.lin@synapxe.sg_x000D_EMAIL: nandini.sivasubramaniam@synapxe.sg"</f>
        <v>NANDINI DEVI_x000D_SYNAPXE PTE. LTD. 6 SERANGOON NORTH AVENUE 5, #01-01/02 SINGAPORE 554910_x000D_NANDINI DEVI /FELICIA LIN_x000D_TEL: 84989294_x000D_FAX: felicia.lin@synapxe.sg_x000D_EMAIL: nandini.sivasubramaniam@synapxe.sg</v>
      </c>
      <c r="AE29" s="18"/>
      <c r="AF29" s="60" t="s">
        <v>96</v>
      </c>
      <c r="AG29" s="4" t="str">
        <f>"MS77D-00110GLP"</f>
        <v>MS77D-00110GLP</v>
      </c>
      <c r="AH29" s="4" t="str">
        <f>"MS VSPROwMSDN ALNG LICSAPk MVL"</f>
        <v>MS VSPROwMSDN ALNG LICSAPk MVL</v>
      </c>
      <c r="AI29" s="4" t="s">
        <v>432</v>
      </c>
      <c r="AJ29" s="4" t="s">
        <v>428</v>
      </c>
      <c r="AK29" s="4" t="s">
        <v>433</v>
      </c>
      <c r="AL29" s="4" t="s">
        <v>431</v>
      </c>
    </row>
    <row r="30" spans="1:38">
      <c r="A30" s="1" t="s">
        <v>136</v>
      </c>
      <c r="B30" s="1" t="str">
        <f t="shared" si="0"/>
        <v>Show</v>
      </c>
      <c r="C30" s="4" t="s">
        <v>48</v>
      </c>
      <c r="E30" s="13" t="str">
        <f>"""UICACS"","""",""SQL="",""2=DOCNUM"",""33034678"",""14=CUSTREF"",""8000009486"",""14=U_CUSTREF"",""8000009486"",""15=DOCDATE"",""27/3/2024"",""15=TAXDATE"",""27/3/2024"",""14=CARDCODE"",""CI0099-SGD"",""14=CARDNAME"",""SYNAPXE PTE. LTD."",""14=ITEMCODE"",""MS7JQ-00355GLP"",""14=ITEMNAME"",""MS "&amp;"SQLSVRENTCORE SNGL SA MVL 2LIC CORELIC"",""10=QUANTITY"",""6.000000"",""14=U_PONO"",""949417"",""15=U_PODATE"",""25/3/2024"",""10=U_TLINTCOS"",""0.000000"",""2=SLPCODE"",""132"",""14=SLPNAME"",""E0001-CS"",""14=MEMO"",""WENDY KUM CHIOU SZE"",""14=CONTACTNAME"",""E-INVOICE(AP DIRECT)"",""1"&amp;"0=LINETOTAL"",""45958.920000"",""14=U_ENR"","""",""14=U_MSENR"",""S7138270"",""14=U_MSPCN"",""AD5A91AA"",""14=ADDRESS2"",""HENG CHENG JONG_x000D_SYNAPXE PTE LTD 6 SERANGOON NORTH AVE 5, #01-01/02 SINGAPORE 554910_x000D_HENG CHENG JONG (98889678)/LEE POH HENG(97988789)_x000D_TEL: _x000D_FAX: _x000D_EMAI"&amp;"L: jonn.heng@synapxe.sg"""</f>
        <v>"UICACS","","SQL=","2=DOCNUM","33034678","14=CUSTREF","8000009486","14=U_CUSTREF","8000009486","15=DOCDATE","27/3/2024","15=TAXDATE","27/3/2024","14=CARDCODE","CI0099-SGD","14=CARDNAME","SYNAPXE PTE. LTD.","14=ITEMCODE","MS7JQ-00355GLP","14=ITEMNAME","MS SQLSVRENTCORE SNGL SA MVL 2LIC CORELIC","10=QUANTITY","6.000000","14=U_PONO","949417","15=U_PODATE","25/3/2024","10=U_TLINTCOS","0.000000","2=SLPCODE","132","14=SLPNAME","E0001-CS","14=MEMO","WENDY KUM CHIOU SZE","14=CONTACTNAME","E-INVOICE(AP DIRECT)","10=LINETOTAL","45958.920000","14=U_ENR","","14=U_MSENR","S7138270","14=U_MSPCN","AD5A91AA","14=ADDRESS2","HENG CHENG JONG_x000D_SYNAPXE PTE LTD 6 SERANGOON NORTH AVE 5, #01-01/02 SINGAPORE 554910_x000D_HENG CHENG JONG (98889678)/LEE POH HENG(97988789)_x000D_TEL: _x000D_FAX: _x000D_EMAIL: jonn.heng@synapxe.sg"</v>
      </c>
      <c r="K30" s="4">
        <f t="shared" si="1"/>
        <v>3</v>
      </c>
      <c r="L30" s="4">
        <f t="shared" si="2"/>
        <v>2024</v>
      </c>
      <c r="M30" s="4">
        <v>33034678</v>
      </c>
      <c r="N30" s="37">
        <v>45378</v>
      </c>
      <c r="O30" s="4" t="str">
        <f t="shared" si="3"/>
        <v>S7138270</v>
      </c>
      <c r="P30" s="4" t="str">
        <f t="shared" si="4"/>
        <v>AD5A91AA</v>
      </c>
      <c r="Q30" s="4" t="str">
        <f t="shared" si="5"/>
        <v>CI0099-SGD</v>
      </c>
      <c r="R30" s="4" t="str">
        <f t="shared" si="6"/>
        <v>SYNAPXE PTE. LTD.</v>
      </c>
      <c r="S30" s="49" t="str">
        <f>"949417"</f>
        <v>949417</v>
      </c>
      <c r="T30" s="49">
        <v>45376</v>
      </c>
      <c r="U30" s="49" t="str">
        <f>"8000009486"</f>
        <v>8000009486</v>
      </c>
      <c r="V30" s="49">
        <v>45378</v>
      </c>
      <c r="W30" s="50">
        <f t="shared" si="7"/>
        <v>2</v>
      </c>
      <c r="X30" s="62" t="str">
        <f>"MS7JQ-00355GLP"</f>
        <v>MS7JQ-00355GLP</v>
      </c>
      <c r="Y30" s="62" t="str">
        <f>"MS SQLSVRENTCORE SNGL SA MVL 2LIC CORELIC"</f>
        <v>MS SQLSVRENTCORE SNGL SA MVL 2LIC CORELIC</v>
      </c>
      <c r="Z30" s="62" t="str">
        <f t="shared" si="8"/>
        <v>WENDY KUM CHIOU SZE</v>
      </c>
      <c r="AA30" s="58">
        <v>6</v>
      </c>
      <c r="AB30" s="62" t="str">
        <f t="shared" si="9"/>
        <v>E-INVOICE(AP DIRECT)</v>
      </c>
      <c r="AC30" s="60" t="s">
        <v>95</v>
      </c>
      <c r="AD30" s="64" t="str">
        <f>"HENG CHENG JONG_x000D_SYNAPXE PTE LTD 6 SERANGOON NORTH AVE 5, #01-01/02 SINGAPORE 554910_x000D_HENG CHENG JONG (98889678)/LEE POH HENG(97988789)_x000D_TEL: _x000D_FAX: _x000D_EMAIL: jonn.heng@synapxe.sg"</f>
        <v>HENG CHENG JONG_x000D_SYNAPXE PTE LTD 6 SERANGOON NORTH AVE 5, #01-01/02 SINGAPORE 554910_x000D_HENG CHENG JONG (98889678)/LEE POH HENG(97988789)_x000D_TEL: _x000D_FAX: _x000D_EMAIL: jonn.heng@synapxe.sg</v>
      </c>
      <c r="AE30" s="18"/>
      <c r="AF30" s="60" t="s">
        <v>96</v>
      </c>
      <c r="AG30" s="4" t="str">
        <f>"MS7JQ-00355GLP"</f>
        <v>MS7JQ-00355GLP</v>
      </c>
      <c r="AH30" s="4" t="str">
        <f>"MS SQLSVRENTCORE SNGL SA MVL 2LIC CORELIC"</f>
        <v>MS SQLSVRENTCORE SNGL SA MVL 2LIC CORELIC</v>
      </c>
      <c r="AI30" s="4" t="s">
        <v>429</v>
      </c>
      <c r="AJ30" s="4" t="s">
        <v>428</v>
      </c>
      <c r="AK30" s="4" t="s">
        <v>427</v>
      </c>
      <c r="AL30" s="4" t="s">
        <v>431</v>
      </c>
    </row>
    <row r="31" spans="1:38">
      <c r="A31" s="1" t="s">
        <v>136</v>
      </c>
      <c r="B31" s="1" t="str">
        <f t="shared" si="0"/>
        <v>Show</v>
      </c>
      <c r="C31" s="4" t="s">
        <v>48</v>
      </c>
      <c r="E31" s="13" t="str">
        <f>"""UICACS"","""",""SQL="",""2=DOCNUM"",""33034714"",""14=CUSTREF"",""8000009481"",""14=U_CUSTREF"",""8000009481"",""15=DOCDATE"",""28/3/2024"",""15=TAXDATE"",""28/3/2024"",""14=CARDCODE"",""CI0099-SGD"",""14=CARDNAME"",""SYNAPXE PTE. LTD."",""14=ITEMCODE"",""MS021-10695GLP"",""14=ITEMNAME"",""MS "&amp;"OFFICE STD 2021 SNGL LTSC"",""10=QUANTITY"",""13.000000"",""14=U_PONO"",""ESU949419"",""15=U_PODATE"",""1/2/2024"",""10=U_TLINTCOS"",""0.000000"",""2=SLPCODE"",""101"",""14=SLPNAME"",""E0001-MM"",""14=MEMO"",""MELIZA MARQUEZ"",""14=CONTACTNAME"",""E-INVOICE(AP DIRECT)"",""10=LINETOTAL"",""5"&amp;"266.820000"",""14=U_ENR"","""",""14=U_MSENR"",""S7138270"",""14=U_MSPCN"",""871D43D1"",""14=ADDRESS2"",""SYNAPXE PTE LTD_x000D_6 SERANGOON NORTH AVENUE 5, #01-01/02  SINGAPORE 554910_x000D_Muhammad Malik Mohamed Saleem_x000D_TEL: 8338 8177_x000D_FAX: _x000D_EMAIL: muhammad.malik1@synapxe.sg"""</f>
        <v>"UICACS","","SQL=","2=DOCNUM","33034714","14=CUSTREF","8000009481","14=U_CUSTREF","8000009481","15=DOCDATE","28/3/2024","15=TAXDATE","28/3/2024","14=CARDCODE","CI0099-SGD","14=CARDNAME","SYNAPXE PTE. LTD.","14=ITEMCODE","MS021-10695GLP","14=ITEMNAME","MS OFFICE STD 2021 SNGL LTSC","10=QUANTITY","13.000000","14=U_PONO","ESU949419","15=U_PODATE","1/2/2024","10=U_TLINTCOS","0.000000","2=SLPCODE","101","14=SLPNAME","E0001-MM","14=MEMO","MELIZA MARQUEZ","14=CONTACTNAME","E-INVOICE(AP DIRECT)","10=LINETOTAL","5266.820000","14=U_ENR","","14=U_MSENR","S7138270","14=U_MSPCN","871D43D1","14=ADDRESS2","SYNAPXE PTE LTD_x000D_6 SERANGOON NORTH AVENUE 5, #01-01/02  SINGAPORE 554910_x000D_Muhammad Malik Mohamed Saleem_x000D_TEL: 8338 8177_x000D_FAX: _x000D_EMAIL: muhammad.malik1@synapxe.sg"</v>
      </c>
      <c r="K31" s="4">
        <f t="shared" si="1"/>
        <v>3</v>
      </c>
      <c r="L31" s="4">
        <f t="shared" si="2"/>
        <v>2024</v>
      </c>
      <c r="M31" s="4">
        <v>33034714</v>
      </c>
      <c r="N31" s="37">
        <v>45379</v>
      </c>
      <c r="O31" s="4" t="str">
        <f t="shared" si="3"/>
        <v>S7138270</v>
      </c>
      <c r="P31" s="4" t="str">
        <f>"871D43D1"</f>
        <v>871D43D1</v>
      </c>
      <c r="Q31" s="4" t="str">
        <f t="shared" si="5"/>
        <v>CI0099-SGD</v>
      </c>
      <c r="R31" s="4" t="str">
        <f t="shared" si="6"/>
        <v>SYNAPXE PTE. LTD.</v>
      </c>
      <c r="S31" s="49">
        <v>949419</v>
      </c>
      <c r="T31" s="49">
        <v>45376</v>
      </c>
      <c r="U31" s="49" t="str">
        <f>"8000009481"</f>
        <v>8000009481</v>
      </c>
      <c r="V31" s="49">
        <v>45379</v>
      </c>
      <c r="W31" s="50">
        <f t="shared" si="7"/>
        <v>3</v>
      </c>
      <c r="X31" s="62" t="str">
        <f>"MS021-10695GLP"</f>
        <v>MS021-10695GLP</v>
      </c>
      <c r="Y31" s="62" t="str">
        <f>"MS OFFICE STD 2021 SNGL LTSC"</f>
        <v>MS OFFICE STD 2021 SNGL LTSC</v>
      </c>
      <c r="Z31" s="62" t="str">
        <f>"MELIZA MARQUEZ"</f>
        <v>MELIZA MARQUEZ</v>
      </c>
      <c r="AA31" s="58">
        <v>13</v>
      </c>
      <c r="AB31" s="62" t="str">
        <f t="shared" si="9"/>
        <v>E-INVOICE(AP DIRECT)</v>
      </c>
      <c r="AC31" s="60" t="s">
        <v>95</v>
      </c>
      <c r="AD31" s="64" t="str">
        <f>"SYNAPXE PTE LTD_x000D_6 SERANGOON NORTH AVENUE 5, #01-01/02  SINGAPORE 554910_x000D_Muhammad Malik Mohamed Saleem_x000D_TEL: 8338 8177_x000D_FAX: _x000D_EMAIL: muhammad.malik1@synapxe.sg"</f>
        <v>SYNAPXE PTE LTD_x000D_6 SERANGOON NORTH AVENUE 5, #01-01/02  SINGAPORE 554910_x000D_Muhammad Malik Mohamed Saleem_x000D_TEL: 8338 8177_x000D_FAX: _x000D_EMAIL: muhammad.malik1@synapxe.sg</v>
      </c>
      <c r="AE31" s="18"/>
      <c r="AF31" s="60" t="s">
        <v>96</v>
      </c>
      <c r="AG31" s="4" t="str">
        <f>"MS021-10695GLP"</f>
        <v>MS021-10695GLP</v>
      </c>
      <c r="AH31" s="4" t="str">
        <f>"MS OFFICE STD 2021 SNGL LTSC"</f>
        <v>MS OFFICE STD 2021 SNGL LTSC</v>
      </c>
      <c r="AI31" s="4" t="s">
        <v>431</v>
      </c>
      <c r="AJ31" s="4" t="s">
        <v>431</v>
      </c>
      <c r="AK31" s="4" t="s">
        <v>431</v>
      </c>
      <c r="AL31" s="4" t="s">
        <v>431</v>
      </c>
    </row>
    <row r="32" spans="1:38" hidden="1">
      <c r="B32" s="1" t="str">
        <f t="shared" si="0"/>
        <v>Hide</v>
      </c>
      <c r="C32" s="4" t="s">
        <v>49</v>
      </c>
      <c r="E32" s="13" t="str">
        <f>""</f>
        <v/>
      </c>
      <c r="M32" s="4" t="str">
        <f>""</f>
        <v/>
      </c>
      <c r="N32" s="37" t="str">
        <f>""</f>
        <v/>
      </c>
      <c r="O32" s="4" t="str">
        <f>""</f>
        <v/>
      </c>
      <c r="P32" s="4"/>
      <c r="Q32" s="4" t="str">
        <f>""</f>
        <v/>
      </c>
      <c r="R32" s="4" t="str">
        <f>""</f>
        <v/>
      </c>
      <c r="T32" s="44" t="str">
        <f>""</f>
        <v/>
      </c>
      <c r="U32" s="44" t="str">
        <f>""</f>
        <v/>
      </c>
      <c r="V32" s="51"/>
      <c r="W32" s="50"/>
      <c r="X32" s="4" t="str">
        <f>""</f>
        <v/>
      </c>
      <c r="Y32" s="4" t="str">
        <f>""</f>
        <v/>
      </c>
      <c r="Z32" s="4" t="str">
        <f>""</f>
        <v/>
      </c>
      <c r="AA32" s="58" t="str">
        <f>""</f>
        <v/>
      </c>
      <c r="AB32" s="4" t="str">
        <f>""</f>
        <v/>
      </c>
      <c r="AC32" s="60"/>
      <c r="AD32" s="18" t="str">
        <f>""</f>
        <v/>
      </c>
      <c r="AE32" s="18"/>
      <c r="AF32" s="60"/>
      <c r="AG32" s="18"/>
      <c r="AH32" s="5" t="str">
        <f>""</f>
        <v/>
      </c>
      <c r="AI32" s="4" t="str">
        <f>""</f>
        <v/>
      </c>
    </row>
    <row r="33" spans="2:57" hidden="1">
      <c r="B33" s="1" t="str">
        <f t="shared" si="0"/>
        <v>Hide</v>
      </c>
      <c r="C33" s="4" t="s">
        <v>50</v>
      </c>
      <c r="E33" s="13" t="str">
        <f>""</f>
        <v/>
      </c>
      <c r="M33" s="4" t="str">
        <f>""</f>
        <v/>
      </c>
      <c r="N33" s="37" t="str">
        <f>""</f>
        <v/>
      </c>
      <c r="O33" s="4" t="str">
        <f>""</f>
        <v/>
      </c>
      <c r="P33" s="4"/>
      <c r="Q33" s="4" t="str">
        <f>""</f>
        <v/>
      </c>
      <c r="R33" s="4" t="str">
        <f>""</f>
        <v/>
      </c>
      <c r="T33" s="44" t="str">
        <f>""</f>
        <v/>
      </c>
      <c r="U33" s="44" t="str">
        <f>""</f>
        <v/>
      </c>
      <c r="V33" s="51"/>
      <c r="W33" s="50"/>
      <c r="X33" s="4" t="str">
        <f>""</f>
        <v/>
      </c>
      <c r="Y33" s="4" t="str">
        <f>""</f>
        <v/>
      </c>
      <c r="Z33" s="4" t="str">
        <f>""</f>
        <v/>
      </c>
      <c r="AA33" s="58" t="str">
        <f>""</f>
        <v/>
      </c>
      <c r="AB33" s="4" t="str">
        <f>""</f>
        <v/>
      </c>
      <c r="AC33" s="60"/>
      <c r="AD33" s="18"/>
      <c r="AE33" s="18"/>
      <c r="AF33" s="60"/>
      <c r="AG33" s="18"/>
      <c r="AH33" s="5" t="str">
        <f>""</f>
        <v/>
      </c>
      <c r="AI33" s="4" t="str">
        <f>""</f>
        <v/>
      </c>
    </row>
    <row r="34" spans="2:57">
      <c r="M34" s="66"/>
      <c r="N34" s="67"/>
      <c r="O34" s="4"/>
      <c r="R34" s="66"/>
      <c r="T34" s="49"/>
      <c r="V34" s="49"/>
      <c r="W34" s="50"/>
      <c r="AD34" s="68"/>
      <c r="AF34" s="60"/>
      <c r="AH34" s="5"/>
      <c r="AJ34" s="21"/>
      <c r="AK34" s="21"/>
    </row>
    <row r="35" spans="2:57">
      <c r="AS35" s="16"/>
    </row>
    <row r="36" spans="2:57">
      <c r="AT36" s="16"/>
    </row>
    <row r="37" spans="2:57">
      <c r="AU37" s="16"/>
    </row>
    <row r="38" spans="2:57">
      <c r="AV38" s="16"/>
    </row>
    <row r="39" spans="2:57">
      <c r="AW39" s="16"/>
    </row>
    <row r="40" spans="2:57">
      <c r="AX40" s="16"/>
    </row>
    <row r="41" spans="2:57">
      <c r="AY41" s="16"/>
    </row>
    <row r="42" spans="2:57">
      <c r="AZ42" s="16"/>
    </row>
    <row r="43" spans="2:57">
      <c r="BA43" s="16"/>
    </row>
    <row r="44" spans="2:57">
      <c r="BB44" s="16"/>
    </row>
    <row r="45" spans="2:57">
      <c r="BC45" s="16"/>
    </row>
    <row r="46" spans="2:57">
      <c r="BD46" s="16"/>
    </row>
    <row r="47" spans="2:57">
      <c r="BE47" s="16"/>
    </row>
  </sheetData>
  <sortState xmlns:xlrd2="http://schemas.microsoft.com/office/spreadsheetml/2017/richdata2" ref="A24:BE31">
    <sortCondition ref="M24:M31"/>
  </sortState>
  <mergeCells count="1">
    <mergeCell ref="M21:A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topLeftCell="B2"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65" t="s">
        <v>104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274</v>
      </c>
    </row>
    <row r="4" spans="1:5">
      <c r="A4" s="65" t="s">
        <v>0</v>
      </c>
      <c r="B4" s="65" t="s">
        <v>6</v>
      </c>
      <c r="C4" s="65" t="s">
        <v>275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65" t="s">
        <v>104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274</v>
      </c>
    </row>
    <row r="4" spans="1:5">
      <c r="A4" s="65" t="s">
        <v>0</v>
      </c>
      <c r="B4" s="65" t="s">
        <v>6</v>
      </c>
      <c r="C4" s="65" t="s">
        <v>275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65" t="s">
        <v>135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152</v>
      </c>
      <c r="N24" s="65" t="s">
        <v>153</v>
      </c>
      <c r="O24" s="65" t="s">
        <v>154</v>
      </c>
      <c r="P24" s="65" t="s">
        <v>155</v>
      </c>
      <c r="Q24" s="65" t="s">
        <v>156</v>
      </c>
      <c r="R24" s="65" t="s">
        <v>157</v>
      </c>
      <c r="S24" s="65" t="s">
        <v>266</v>
      </c>
      <c r="T24" s="65" t="s">
        <v>158</v>
      </c>
      <c r="U24" s="65" t="s">
        <v>159</v>
      </c>
      <c r="V24" s="65" t="s">
        <v>160</v>
      </c>
      <c r="W24" s="65" t="s">
        <v>125</v>
      </c>
      <c r="X24" s="65" t="s">
        <v>161</v>
      </c>
      <c r="Y24" s="65" t="s">
        <v>162</v>
      </c>
      <c r="Z24" s="65" t="s">
        <v>163</v>
      </c>
      <c r="AA24" s="65" t="s">
        <v>164</v>
      </c>
      <c r="AB24" s="65" t="s">
        <v>165</v>
      </c>
      <c r="AC24" s="65" t="s">
        <v>126</v>
      </c>
      <c r="AD24" s="65" t="s">
        <v>166</v>
      </c>
      <c r="AE24" s="65" t="s">
        <v>167</v>
      </c>
      <c r="AF24" s="65" t="s">
        <v>166</v>
      </c>
      <c r="AG24" s="65" t="s">
        <v>95</v>
      </c>
      <c r="AH24" s="65" t="s">
        <v>168</v>
      </c>
      <c r="AJ24" s="65" t="s">
        <v>96</v>
      </c>
      <c r="AK24" s="65" t="s">
        <v>161</v>
      </c>
      <c r="AL24" s="65" t="s">
        <v>162</v>
      </c>
      <c r="AM24" s="65" t="s">
        <v>169</v>
      </c>
      <c r="AN24" s="65" t="s">
        <v>170</v>
      </c>
      <c r="AO24" s="65" t="s">
        <v>171</v>
      </c>
      <c r="AP24" s="65" t="s">
        <v>172</v>
      </c>
    </row>
    <row r="25" spans="1:42">
      <c r="B25" s="65" t="s">
        <v>127</v>
      </c>
      <c r="C25" s="65" t="s">
        <v>49</v>
      </c>
      <c r="E25" s="65" t="s">
        <v>128</v>
      </c>
      <c r="M25" s="65" t="s">
        <v>173</v>
      </c>
      <c r="N25" s="65" t="s">
        <v>174</v>
      </c>
      <c r="O25" s="65" t="s">
        <v>175</v>
      </c>
      <c r="Q25" s="65" t="s">
        <v>177</v>
      </c>
      <c r="R25" s="65" t="s">
        <v>178</v>
      </c>
      <c r="T25" s="65" t="s">
        <v>183</v>
      </c>
      <c r="U25" s="65" t="s">
        <v>179</v>
      </c>
      <c r="X25" s="65" t="s">
        <v>183</v>
      </c>
      <c r="Y25" s="65" t="s">
        <v>184</v>
      </c>
      <c r="Z25" s="65" t="s">
        <v>185</v>
      </c>
      <c r="AA25" s="65" t="s">
        <v>186</v>
      </c>
      <c r="AB25" s="65" t="s">
        <v>187</v>
      </c>
      <c r="AC25" s="65" t="s">
        <v>129</v>
      </c>
      <c r="AD25" s="65" t="s">
        <v>188</v>
      </c>
      <c r="AH25" s="65" t="s">
        <v>190</v>
      </c>
      <c r="AL25" s="65" t="s">
        <v>267</v>
      </c>
      <c r="AM25" s="65" t="s">
        <v>268</v>
      </c>
    </row>
    <row r="26" spans="1:42">
      <c r="B26" s="65" t="s">
        <v>130</v>
      </c>
      <c r="C26" s="65" t="s">
        <v>50</v>
      </c>
      <c r="E26" s="65" t="s">
        <v>131</v>
      </c>
      <c r="M26" s="65" t="s">
        <v>195</v>
      </c>
      <c r="N26" s="65" t="s">
        <v>196</v>
      </c>
      <c r="O26" s="65" t="s">
        <v>197</v>
      </c>
      <c r="Q26" s="65" t="s">
        <v>199</v>
      </c>
      <c r="R26" s="65" t="s">
        <v>200</v>
      </c>
      <c r="T26" s="65" t="s">
        <v>205</v>
      </c>
      <c r="U26" s="65" t="s">
        <v>201</v>
      </c>
      <c r="X26" s="65" t="s">
        <v>205</v>
      </c>
      <c r="Y26" s="65" t="s">
        <v>206</v>
      </c>
      <c r="Z26" s="65" t="s">
        <v>207</v>
      </c>
      <c r="AA26" s="65" t="s">
        <v>208</v>
      </c>
      <c r="AB26" s="65" t="s">
        <v>209</v>
      </c>
      <c r="AC26" s="65" t="s">
        <v>132</v>
      </c>
      <c r="AD26" s="65" t="s">
        <v>210</v>
      </c>
      <c r="AL26" s="65" t="s">
        <v>269</v>
      </c>
      <c r="AM26" s="65" t="s">
        <v>270</v>
      </c>
    </row>
    <row r="28" spans="1:42">
      <c r="AC28" s="65" t="s">
        <v>133</v>
      </c>
      <c r="AD28" s="65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65" t="s">
        <v>135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152</v>
      </c>
      <c r="N24" s="65" t="s">
        <v>153</v>
      </c>
      <c r="O24" s="65" t="s">
        <v>154</v>
      </c>
      <c r="P24" s="65" t="s">
        <v>155</v>
      </c>
      <c r="Q24" s="65" t="s">
        <v>156</v>
      </c>
      <c r="R24" s="65" t="s">
        <v>157</v>
      </c>
      <c r="S24" s="65" t="s">
        <v>266</v>
      </c>
      <c r="T24" s="65" t="s">
        <v>158</v>
      </c>
      <c r="U24" s="65" t="s">
        <v>159</v>
      </c>
      <c r="V24" s="65" t="s">
        <v>160</v>
      </c>
      <c r="W24" s="65" t="s">
        <v>125</v>
      </c>
      <c r="X24" s="65" t="s">
        <v>161</v>
      </c>
      <c r="Y24" s="65" t="s">
        <v>162</v>
      </c>
      <c r="Z24" s="65" t="s">
        <v>163</v>
      </c>
      <c r="AA24" s="65" t="s">
        <v>164</v>
      </c>
      <c r="AB24" s="65" t="s">
        <v>165</v>
      </c>
      <c r="AC24" s="65" t="s">
        <v>126</v>
      </c>
      <c r="AD24" s="65" t="s">
        <v>166</v>
      </c>
      <c r="AE24" s="65" t="s">
        <v>167</v>
      </c>
      <c r="AF24" s="65" t="s">
        <v>166</v>
      </c>
      <c r="AG24" s="65" t="s">
        <v>95</v>
      </c>
      <c r="AH24" s="65" t="s">
        <v>168</v>
      </c>
      <c r="AJ24" s="65" t="s">
        <v>96</v>
      </c>
      <c r="AK24" s="65" t="s">
        <v>161</v>
      </c>
      <c r="AL24" s="65" t="s">
        <v>162</v>
      </c>
      <c r="AM24" s="65" t="s">
        <v>169</v>
      </c>
      <c r="AN24" s="65" t="s">
        <v>170</v>
      </c>
      <c r="AO24" s="65" t="s">
        <v>171</v>
      </c>
      <c r="AP24" s="65" t="s">
        <v>172</v>
      </c>
    </row>
    <row r="25" spans="1:42">
      <c r="B25" s="65" t="s">
        <v>127</v>
      </c>
      <c r="C25" s="65" t="s">
        <v>49</v>
      </c>
      <c r="E25" s="65" t="s">
        <v>128</v>
      </c>
      <c r="M25" s="65" t="s">
        <v>173</v>
      </c>
      <c r="N25" s="65" t="s">
        <v>174</v>
      </c>
      <c r="O25" s="65" t="s">
        <v>175</v>
      </c>
      <c r="Q25" s="65" t="s">
        <v>177</v>
      </c>
      <c r="R25" s="65" t="s">
        <v>178</v>
      </c>
      <c r="T25" s="65" t="s">
        <v>183</v>
      </c>
      <c r="U25" s="65" t="s">
        <v>179</v>
      </c>
      <c r="X25" s="65" t="s">
        <v>183</v>
      </c>
      <c r="Y25" s="65" t="s">
        <v>184</v>
      </c>
      <c r="Z25" s="65" t="s">
        <v>185</v>
      </c>
      <c r="AA25" s="65" t="s">
        <v>186</v>
      </c>
      <c r="AB25" s="65" t="s">
        <v>187</v>
      </c>
      <c r="AC25" s="65" t="s">
        <v>129</v>
      </c>
      <c r="AD25" s="65" t="s">
        <v>188</v>
      </c>
      <c r="AH25" s="65" t="s">
        <v>190</v>
      </c>
      <c r="AL25" s="65" t="s">
        <v>267</v>
      </c>
      <c r="AM25" s="65" t="s">
        <v>268</v>
      </c>
    </row>
    <row r="26" spans="1:42">
      <c r="B26" s="65" t="s">
        <v>130</v>
      </c>
      <c r="C26" s="65" t="s">
        <v>50</v>
      </c>
      <c r="E26" s="65" t="s">
        <v>131</v>
      </c>
      <c r="M26" s="65" t="s">
        <v>195</v>
      </c>
      <c r="N26" s="65" t="s">
        <v>196</v>
      </c>
      <c r="O26" s="65" t="s">
        <v>197</v>
      </c>
      <c r="Q26" s="65" t="s">
        <v>199</v>
      </c>
      <c r="R26" s="65" t="s">
        <v>200</v>
      </c>
      <c r="T26" s="65" t="s">
        <v>205</v>
      </c>
      <c r="U26" s="65" t="s">
        <v>201</v>
      </c>
      <c r="X26" s="65" t="s">
        <v>205</v>
      </c>
      <c r="Y26" s="65" t="s">
        <v>206</v>
      </c>
      <c r="Z26" s="65" t="s">
        <v>207</v>
      </c>
      <c r="AA26" s="65" t="s">
        <v>208</v>
      </c>
      <c r="AB26" s="65" t="s">
        <v>209</v>
      </c>
      <c r="AC26" s="65" t="s">
        <v>132</v>
      </c>
      <c r="AD26" s="65" t="s">
        <v>210</v>
      </c>
      <c r="AL26" s="65" t="s">
        <v>269</v>
      </c>
      <c r="AM26" s="65" t="s">
        <v>270</v>
      </c>
    </row>
    <row r="28" spans="1:42">
      <c r="AC28" s="65" t="s">
        <v>133</v>
      </c>
      <c r="AD28" s="65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BE77-49CD-4FE3-9AA5-65F0F749B17F}">
  <dimension ref="A1:E13"/>
  <sheetViews>
    <sheetView workbookViewId="0"/>
  </sheetViews>
  <sheetFormatPr defaultRowHeight="15"/>
  <sheetData>
    <row r="1" spans="1:5">
      <c r="A1" s="65" t="s">
        <v>138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274</v>
      </c>
    </row>
    <row r="4" spans="1:5">
      <c r="A4" s="65" t="s">
        <v>0</v>
      </c>
      <c r="B4" s="65" t="s">
        <v>6</v>
      </c>
      <c r="C4" s="65" t="s">
        <v>275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2024-04-04T06:13:10Z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