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8_{10779C91-03AA-49A9-872B-6949BAEAEAA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0" state="veryHidden" r:id="rId4"/>
    <sheet name="Sheet2" sheetId="91" state="veryHidden" r:id="rId5"/>
    <sheet name="Sheet3" sheetId="92" state="veryHidden" r:id="rId6"/>
    <sheet name="Sheet4" sheetId="93" state="veryHidden" r:id="rId7"/>
    <sheet name="Sheet5" sheetId="94" state="veryHidden" r:id="rId8"/>
    <sheet name="Sheet6" sheetId="95" state="veryHidden" r:id="rId9"/>
  </sheets>
  <definedNames>
    <definedName name="_xlnm._FilterDatabase" localSheetId="1" hidden="1">Data!$K$23:$AB$29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B24" i="2"/>
  <c r="AD24" i="2"/>
  <c r="AG24" i="2"/>
  <c r="AJ24" i="2"/>
  <c r="AK24" i="2"/>
  <c r="AO24" i="2"/>
  <c r="E25" i="2"/>
  <c r="K25" i="2"/>
  <c r="L25" i="2"/>
  <c r="O25" i="2"/>
  <c r="P25" i="2"/>
  <c r="R25" i="2"/>
  <c r="S25" i="2"/>
  <c r="T25" i="2"/>
  <c r="W25" i="2"/>
  <c r="X25" i="2"/>
  <c r="Y25" i="2"/>
  <c r="Z25" i="2"/>
  <c r="AB25" i="2"/>
  <c r="AD25" i="2"/>
  <c r="AG25" i="2"/>
  <c r="AJ25" i="2"/>
  <c r="AK25" i="2"/>
  <c r="AL25" i="2"/>
  <c r="AM25" i="2"/>
  <c r="AN25" i="2"/>
  <c r="AO25" i="2"/>
  <c r="E26" i="2"/>
  <c r="K26" i="2"/>
  <c r="L26" i="2"/>
  <c r="O26" i="2"/>
  <c r="P26" i="2"/>
  <c r="R26" i="2"/>
  <c r="S26" i="2"/>
  <c r="T26" i="2"/>
  <c r="W26" i="2"/>
  <c r="X26" i="2"/>
  <c r="Y26" i="2"/>
  <c r="Z26" i="2"/>
  <c r="AB26" i="2"/>
  <c r="AD26" i="2"/>
  <c r="AG26" i="2"/>
  <c r="AJ26" i="2"/>
  <c r="AK26" i="2"/>
  <c r="AO26" i="2"/>
  <c r="E27" i="2"/>
  <c r="K27" i="2"/>
  <c r="L27" i="2"/>
  <c r="O27" i="2"/>
  <c r="P27" i="2"/>
  <c r="R27" i="2"/>
  <c r="S27" i="2"/>
  <c r="T27" i="2"/>
  <c r="W27" i="2"/>
  <c r="X27" i="2"/>
  <c r="Y27" i="2"/>
  <c r="Z27" i="2"/>
  <c r="AB27" i="2"/>
  <c r="AD27" i="2"/>
  <c r="AG27" i="2"/>
  <c r="AJ27" i="2"/>
  <c r="AK27" i="2"/>
  <c r="AO27" i="2"/>
  <c r="E28" i="2"/>
  <c r="K28" i="2"/>
  <c r="L28" i="2"/>
  <c r="M28" i="2"/>
  <c r="N28" i="2"/>
  <c r="O28" i="2"/>
  <c r="P28" i="2"/>
  <c r="Q28" i="2"/>
  <c r="S28" i="2"/>
  <c r="T28" i="2"/>
  <c r="U28" i="2"/>
  <c r="V28" i="2"/>
  <c r="W28" i="2"/>
  <c r="X28" i="2"/>
  <c r="Y28" i="2"/>
  <c r="Z28" i="2"/>
  <c r="AB28" i="2"/>
  <c r="E29" i="2"/>
  <c r="K29" i="2"/>
  <c r="L29" i="2"/>
  <c r="M29" i="2"/>
  <c r="N29" i="2"/>
  <c r="O29" i="2"/>
  <c r="P29" i="2"/>
  <c r="Q29" i="2"/>
  <c r="S29" i="2"/>
  <c r="T29" i="2"/>
  <c r="U29" i="2"/>
  <c r="V29" i="2"/>
  <c r="W29" i="2"/>
  <c r="X29" i="2"/>
  <c r="Y29" i="2"/>
  <c r="Z29" i="2"/>
  <c r="AB29" i="2"/>
  <c r="AA29" i="2" s="1"/>
  <c r="D5" i="1"/>
  <c r="B8" i="89"/>
  <c r="B7" i="89"/>
  <c r="E14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E13" i="2" s="1"/>
  <c r="C5" i="1"/>
  <c r="E12" i="2" s="1"/>
  <c r="C4" i="1"/>
  <c r="C9" i="1" s="1"/>
  <c r="E11" i="2" s="1"/>
  <c r="C3" i="1"/>
  <c r="C8" i="1" s="1"/>
  <c r="AA28" i="2" l="1"/>
  <c r="B25" i="2"/>
  <c r="B26" i="2"/>
  <c r="B27" i="2"/>
  <c r="D6" i="2"/>
  <c r="D5" i="2"/>
  <c r="I6" i="2"/>
  <c r="I5" i="2"/>
  <c r="E5" i="2" s="1"/>
  <c r="D4" i="2"/>
  <c r="E4" i="2" s="1"/>
  <c r="E6" i="2" l="1"/>
  <c r="B28" i="2"/>
  <c r="B29" i="2"/>
  <c r="B24" i="2" l="1"/>
</calcChain>
</file>

<file path=xl/sharedStrings.xml><?xml version="1.0" encoding="utf-8"?>
<sst xmlns="http://schemas.openxmlformats.org/spreadsheetml/2006/main" count="951" uniqueCount="277">
  <si>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</si>
  <si>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</si>
  <si>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</si>
  <si>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</si>
  <si>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</si>
  <si>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</si>
  <si>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</si>
  <si>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</si>
  <si>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</si>
  <si>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</si>
  <si>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</si>
  <si>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</si>
  <si>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</si>
  <si>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</si>
  <si>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</si>
  <si>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</si>
  <si>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</si>
  <si>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</si>
  <si>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</si>
  <si>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</si>
  <si>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</si>
  <si>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</si>
  <si>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</si>
  <si>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</si>
  <si>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</si>
  <si>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</si>
  <si>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</si>
  <si>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</si>
  <si>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</si>
  <si>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</si>
  <si>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</si>
  <si>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</si>
  <si>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</si>
  <si>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</si>
  <si>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</si>
  <si>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</si>
  <si>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</si>
  <si>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</si>
  <si>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</si>
  <si>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</si>
  <si>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</si>
  <si>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</si>
  <si>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</si>
  <si>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</si>
  <si>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</si>
  <si>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</si>
  <si>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</si>
  <si>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</si>
  <si>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</si>
  <si>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</si>
  <si>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</si>
  <si>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</si>
  <si>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</si>
  <si>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</si>
  <si>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</si>
  <si>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</si>
  <si>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</si>
  <si>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</si>
  <si>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</si>
  <si>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</si>
  <si>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</si>
  <si>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</si>
  <si>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</si>
  <si>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</si>
  <si>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</si>
  <si>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</si>
  <si>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</si>
  <si>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</si>
  <si>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</si>
  <si>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</si>
  <si>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</si>
  <si>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</si>
  <si>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</si>
  <si>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</si>
  <si>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</si>
  <si>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</si>
  <si>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</si>
  <si>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="01/02/2024"</t>
  </si>
  <si>
    <t>="29/02/2024"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</si>
  <si>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</si>
  <si>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</si>
  <si>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</si>
  <si>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</si>
  <si>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</si>
  <si>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</si>
  <si>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</si>
  <si>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</si>
  <si>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</si>
  <si>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</si>
  <si>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</si>
  <si>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</si>
  <si>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</si>
  <si>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</si>
  <si>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</si>
  <si>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</si>
  <si>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</si>
  <si>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</si>
  <si>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</si>
  <si>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</si>
  <si>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</si>
  <si>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</si>
  <si>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</si>
  <si>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</si>
  <si>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</si>
  <si>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</si>
  <si>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</si>
  <si>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</si>
  <si>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</si>
  <si>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</si>
  <si>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</si>
  <si>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</si>
  <si>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</si>
  <si>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</si>
  <si>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</si>
  <si>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</si>
  <si>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</si>
  <si>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</si>
  <si>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</si>
  <si>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</si>
  <si>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</si>
  <si>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</si>
  <si>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</si>
  <si>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</si>
  <si>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</si>
  <si>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</si>
  <si>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</si>
  <si>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</si>
  <si>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</si>
  <si>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</si>
  <si>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</si>
  <si>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</si>
  <si>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</si>
  <si>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</si>
  <si>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</si>
  <si>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</si>
  <si>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</si>
  <si>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</si>
  <si>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</si>
  <si>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</si>
  <si>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</si>
  <si>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</si>
  <si>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</si>
  <si>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</si>
  <si>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</si>
  <si>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</si>
  <si>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</si>
  <si>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</si>
  <si>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</si>
  <si>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</si>
  <si>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</si>
  <si>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=IFERROR(AB25/V25,0)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</si>
  <si>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</si>
  <si>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</si>
  <si>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</si>
  <si>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</si>
  <si>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</si>
  <si>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</si>
  <si>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</si>
  <si>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</si>
  <si>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</si>
  <si>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</si>
  <si>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</si>
  <si>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</si>
  <si>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</si>
  <si>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</si>
  <si>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</si>
  <si>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</si>
  <si>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</si>
  <si>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=IFERROR(AB26/V26,0)</t>
  </si>
  <si>
    <t>=IFERROR(NF($E26,"LINETOTAL"),"-")</t>
  </si>
  <si>
    <t>=SUBTOTAL(9,AA24:AA27)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</si>
  <si>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</si>
  <si>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</si>
  <si>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</si>
  <si>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</si>
  <si>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</si>
  <si>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</si>
  <si>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="""UICACS"","""",""SQL="",""2=DOCNUM"",""33034245"",""14=CUSTREF"",""6724000126"",""14=U_CUSTREF"",""6724000126"",""15=DOCDATE"",""15/2/2024"",""15=TAXDATE"",""15/2/2024"",""14=CARDCODE"",""CI1256-SGD"",""14=CARDNAME"",""SINGAPORE HEALTH SERVICES PTE LTD"",""14=ITEMCODE"",""MS7NQ-01782GLP"",""1"&amp;"4=ITEMNAME"",""MS SQL SERVER STANDARD CORE 2022 SLNG 2L"",""10=QUANTITY"",""4.000000"",""14=U_PONO"",""948568"",""15=U_PODATE"",""14/2/2024"",""10=U_TLINTCOS"",""0.000000"",""2=SLPCODE"",""132"",""14=SLPNAME"",""E0001-CS"",""14=MEMO"",""WENDY KUM CHIOU SZE"",""14=CONTACTNAME"",""FINANCE D"&amp;"EPARTMENT"",""10=LINETOTAL"",""14548.400000"",""14=U_ENR"","""",""14=U_MSENR"",""S7138270"",""14=U_MSPCN"",""A8AA53F5"",""14=ADDRESS2"",""WANG TIANQI_x000D_SYNAPXE PTE LTD 6 SERANGOON NORTH AVE 5 #01-01/02 SINGAPORE 554910_x000D_WANG TIANQI(65943618)/PAUL TAN(63253937)/MIKE SEE(65943691"&amp;")_x000D_TEL: _x000D_FAX: _x000D_EMAIL: wang.tianqi@synapxe.sg"""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</si>
  <si>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</si>
  <si>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</si>
  <si>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</si>
  <si>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</si>
  <si>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</si>
  <si>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=SUM(N25-U25)</t>
  </si>
  <si>
    <t>=IFERROR(AC25/AA25,0)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</si>
  <si>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</si>
  <si>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</si>
  <si>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</si>
  <si>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</si>
  <si>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</si>
  <si>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</si>
  <si>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</si>
  <si>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="""UICACS"","""",""SQL="",""2=DOCNUM"",""33034353"",""14=CUSTREF"",""2824400418"",""14=U_CUSTREF"",""2824400418"",""15=DOCDATE"",""29/2/2024"",""15=TAXDATE"",""29/2/2024"",""14=CARDCODE"",""CS0507-SGD"",""14=CARDNAME"",""SENGKANG GENERAL HOSPITAL PTE. LTD."",""14=ITEMCODE"",""MS7JQ-00355GLP"","&amp;"""14=ITEMNAME"",""MS SQLSVRENTCORE SNGL SA MVL 2LIC CORELIC"",""10=QUANTITY"",""12.000000"",""14=U_PONO"",""948872"",""15=U_PODATE"",""28/2/2024"",""10=U_TLINTCOS"",""0.000000"",""2=SLPCODE"",""132"",""14=SLPNAME"",""E0001-CS"",""14=MEMO"",""WENDY KUM CHIOU SZE"",""14=CONTACTNAME"",""FINAN"&amp;"CE DEPARTMENT"",""10=LINETOTAL"",""107864.280000"",""14=U_ENR"","""",""14=U_MSENR"",""S7138270"",""14=U_MSPCN"",""BD18AB21"",""14=ADDRESS2"",""FREDERICK TEA_x000D_SENGKANG GENERAL HOSPITAL 110 SENGKANG EAST WAY  SINGAPORE 544886_x000D_MR FREDERICK TEA_x000D_TEL: 94567202/63706139_x000D_FAX: _x000D_EMAIL:"&amp;" frederick.tea@synapxe.sg"""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</si>
  <si>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</si>
  <si>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</si>
  <si>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</si>
  <si>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</si>
  <si>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</si>
  <si>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=SUM(N26-U26)</t>
  </si>
  <si>
    <t>=IFERROR(AC26/AA26,0)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</si>
  <si>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</si>
  <si>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</si>
  <si>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</si>
  <si>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</si>
  <si>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</si>
  <si>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</si>
  <si>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</si>
  <si>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</si>
  <si>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="""UICACS"","""",""SQL="",""2=DOCNUM"",""33034353"",""14=CUSTREF"",""2824400418"",""14=U_CUSTREF"",""2824400418"",""15=DOCDATE"",""29/2/2024"",""15=TAXDATE"",""29/2/2024"",""14=CARDCODE"",""CS0507-SGD"",""14=CARDNAME"",""SENGKANG GENERAL HOSPITAL PTE. LTD."",""14=ITEMCODE"",""MS7NQ-00301GLP"","&amp;"""14=ITEMNAME"",""MS SQLSVRSTDCORE SNGL SA MVL 2LIC CORELIC"",""10=QUANTITY"",""2.000000"",""14=U_PONO"",""948872"",""15=U_PODATE"",""28/2/2024"",""10=U_TLINTCOS"",""0.000000"",""2=SLPCODE"",""132"",""14=SLPNAME"",""E0001-CS"",""14=MEMO"",""WENDY KUM CHIOU SZE"",""14=CONTACTNAME"",""FINANC"&amp;"E DEPARTMENT"",""10=LINETOTAL"",""4682.720000"",""14=U_ENR"","""",""14=U_MSENR"",""S7138270"",""14=U_MSPCN"",""BD18AB21"",""14=ADDRESS2"",""FREDERICK TEA_x000D_SENGKANG GENERAL HOSPITAL 110 SENGKANG EAST WAY  SINGAPORE 544886_x000D_MR FREDERICK TEA_x000D_TEL: 94567202/63706139_x000D_FAX: _x000D_EMAIL: fr"&amp;"ederick.tea@synapxe.sg"""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</si>
  <si>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</si>
  <si>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</si>
  <si>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</si>
  <si>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</si>
  <si>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</si>
  <si>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</si>
  <si>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</si>
  <si>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</si>
  <si>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</si>
  <si>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</si>
  <si>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</si>
  <si>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=SUM(N27-U27)</t>
  </si>
  <si>
    <t>=IFERROR(NF($E27,"ITEMCODE"),"-")</t>
  </si>
  <si>
    <t>=IFERROR(NF($E27,"ITEMNAME"),"-")</t>
  </si>
  <si>
    <t>=IFERROR(NF($E27,"MEMO"),"-")</t>
  </si>
  <si>
    <t>=IFERROR(NF($E27,"QUANTITY"),"-")</t>
  </si>
  <si>
    <t>=IFERROR(AC27/AA27,0)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</si>
  <si>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</si>
  <si>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</si>
  <si>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</si>
  <si>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</si>
  <si>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</si>
  <si>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</si>
  <si>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</si>
  <si>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</si>
  <si>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</si>
  <si>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</si>
  <si>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</si>
  <si>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</si>
  <si>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</si>
  <si>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</si>
  <si>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</si>
  <si>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</si>
  <si>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</si>
  <si>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</si>
  <si>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</si>
  <si>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</si>
  <si>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</si>
  <si>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=IFERROR(NF($E28,"ADDRESS2"),"-")</t>
  </si>
  <si>
    <t>=IFERROR(NF($E28,"U_PODATE"),"-")</t>
  </si>
  <si>
    <t>=IFERROR(NF($E28,"U_PONO"),"-")</t>
  </si>
  <si>
    <t>=IFERROR(AB28/V28,0)</t>
  </si>
  <si>
    <t>=IFERROR(NF($E28,"LINETOTAL"),"-")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</si>
  <si>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</si>
  <si>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</si>
  <si>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</si>
  <si>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</si>
  <si>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</si>
  <si>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</si>
  <si>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</si>
  <si>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=IFERROR(NF($E29,"U_CUSTREF"),"-")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</si>
  <si>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</si>
  <si>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</si>
  <si>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</si>
  <si>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</si>
  <si>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=IFERROR(NF($E29,"ADDRESS2"),"-")</t>
  </si>
  <si>
    <t>=IFERROR(NF($E29,"U_PODATE"),"-")</t>
  </si>
  <si>
    <t>=IFERROR(NF($E29,"U_PONO"),"-")</t>
  </si>
  <si>
    <t>=IFERROR(AB29/V29,0)</t>
  </si>
  <si>
    <t>=IFERROR(NF($E29,"LINETOTAL"),"-")</t>
  </si>
  <si>
    <t>=SUBTOTAL(9,AA24:AA30)</t>
  </si>
  <si>
    <t>=SUBTOTAL(9,AB24:AB30)</t>
  </si>
  <si>
    <t>Auto+Hide+Values+Formulas=Sheet6,Sheet3,Sheet4+FormulasOnly</t>
  </si>
  <si>
    <t>01.02.2024</t>
  </si>
  <si>
    <t>31.10.2026</t>
  </si>
  <si>
    <t>LICENSE W/SA</t>
  </si>
  <si>
    <t>01.03.2024</t>
  </si>
  <si>
    <t>SA 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</si>
</sst>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38" fontId="0" fillId="0" borderId="0" xfId="2" applyNumberFormat="1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4" fillId="0" borderId="0" xfId="1" applyFont="1" applyAlignment="1">
      <alignment horizontal="center" vertical="top"/>
    </xf>
    <xf numFmtId="0" fontId="0" fillId="0" borderId="0" xfId="0" quotePrefix="1"/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174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"01/02/2024"</f>
        <v>01/02/2024</v>
      </c>
    </row>
    <row r="4" spans="1:5">
      <c r="A4" s="1" t="s">
        <v>0</v>
      </c>
      <c r="B4" s="4" t="s">
        <v>6</v>
      </c>
      <c r="C4" s="5" t="str">
        <f>"29/02/2024"</f>
        <v>29/02/2024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01/Feb/2024..29/Feb/2024</v>
      </c>
    </row>
    <row r="9" spans="1:5">
      <c r="A9" s="1" t="s">
        <v>9</v>
      </c>
      <c r="C9" s="3" t="str">
        <f>TEXT($C$3,"yyyyMMdd") &amp; ".." &amp; TEXT($C$4,"yyyyMMdd")</f>
        <v>20240201..20240229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4"/>
  <sheetViews>
    <sheetView tabSelected="1" topLeftCell="S19" zoomScale="92" zoomScaleNormal="92" workbookViewId="0">
      <selection activeCell="AL40" sqref="AL40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7" style="3" customWidth="1"/>
    <col min="18" max="18" width="12" style="4" bestFit="1" customWidth="1"/>
    <col min="19" max="19" width="37.42578125" style="4" bestFit="1" customWidth="1"/>
    <col min="20" max="20" width="14.7109375" style="4" bestFit="1" customWidth="1"/>
    <col min="21" max="21" width="10.5703125" style="4" bestFit="1" customWidth="1"/>
    <col min="22" max="22" width="10.28515625" style="17" bestFit="1" customWidth="1"/>
    <col min="23" max="23" width="8.5703125" style="4" bestFit="1" customWidth="1"/>
    <col min="24" max="24" width="23" style="4" hidden="1" customWidth="1"/>
    <col min="25" max="25" width="10.7109375" style="4" hidden="1" customWidth="1"/>
    <col min="26" max="26" width="23.140625" style="4" bestFit="1" customWidth="1"/>
    <col min="27" max="27" width="10.42578125" style="28" bestFit="1" customWidth="1"/>
    <col min="28" max="28" width="13.85546875" style="28" bestFit="1" customWidth="1"/>
    <col min="29" max="29" width="9.7109375" style="4" bestFit="1" customWidth="1"/>
    <col min="30" max="30" width="9.28515625" style="4"/>
    <col min="31" max="31" width="15.28515625" style="4" customWidth="1"/>
    <col min="32" max="32" width="9.28515625" style="4"/>
    <col min="33" max="34" width="9.28515625" style="4" hidden="1" customWidth="1"/>
    <col min="35" max="36" width="11.28515625" style="4" customWidth="1"/>
    <col min="37" max="37" width="51.7109375" style="4" customWidth="1"/>
    <col min="38" max="38" width="13.140625" style="4" customWidth="1"/>
    <col min="39" max="39" width="11.42578125" style="4" customWidth="1"/>
    <col min="40" max="40" width="15.7109375" style="4" customWidth="1"/>
    <col min="41" max="16384" width="9.28515625" style="4"/>
  </cols>
  <sheetData>
    <row r="1" spans="1:34" s="1" customFormat="1" hidden="1">
      <c r="A1" s="1" t="s">
        <v>176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U1" s="1" t="s">
        <v>17</v>
      </c>
      <c r="V1" s="1" t="s">
        <v>17</v>
      </c>
      <c r="W1" s="1" t="s">
        <v>17</v>
      </c>
      <c r="X1" s="1" t="s">
        <v>7</v>
      </c>
      <c r="Y1" s="1" t="s">
        <v>7</v>
      </c>
      <c r="Z1" s="1" t="s">
        <v>17</v>
      </c>
      <c r="AA1" s="1" t="s">
        <v>17</v>
      </c>
      <c r="AB1" s="1" t="s">
        <v>17</v>
      </c>
      <c r="AG1" s="1" t="s">
        <v>7</v>
      </c>
      <c r="AH1" s="1" t="s">
        <v>7</v>
      </c>
    </row>
    <row r="2" spans="1:34" hidden="1">
      <c r="A2" s="1" t="s">
        <v>7</v>
      </c>
      <c r="D2" s="4" t="s">
        <v>18</v>
      </c>
      <c r="E2" s="4" t="str">
        <f>Option!$C$2</f>
        <v>UICACS</v>
      </c>
    </row>
    <row r="3" spans="1:34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4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4" hidden="1">
      <c r="A7" s="1" t="s">
        <v>7</v>
      </c>
    </row>
    <row r="8" spans="1:34" hidden="1">
      <c r="A8" s="1" t="s">
        <v>7</v>
      </c>
      <c r="K8" s="9"/>
    </row>
    <row r="9" spans="1:34" hidden="1">
      <c r="A9" s="1" t="s">
        <v>7</v>
      </c>
      <c r="K9" s="9"/>
    </row>
    <row r="10" spans="1:34" hidden="1">
      <c r="A10" s="1" t="s">
        <v>7</v>
      </c>
    </row>
    <row r="11" spans="1:34" hidden="1">
      <c r="A11" s="1" t="s">
        <v>7</v>
      </c>
      <c r="C11" s="4" t="s">
        <v>26</v>
      </c>
      <c r="E11" s="4" t="str">
        <f>Option!$C$9</f>
        <v>20240201..20240229</v>
      </c>
      <c r="K11" s="9"/>
    </row>
    <row r="12" spans="1:34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4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4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4" hidden="1">
      <c r="A15" s="1" t="s">
        <v>7</v>
      </c>
      <c r="C15" s="4" t="s">
        <v>38</v>
      </c>
      <c r="E15" s="4" t="str">
        <f>Option!$C$12</f>
        <v>'MS'</v>
      </c>
      <c r="Y15" s="14"/>
    </row>
    <row r="16" spans="1:34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2" hidden="1">
      <c r="A17" s="1" t="s">
        <v>7</v>
      </c>
    </row>
    <row r="18" spans="1:42" s="22" customFormat="1" hidden="1">
      <c r="A18" s="22" t="s">
        <v>7</v>
      </c>
      <c r="I18" s="23"/>
      <c r="L18" s="24"/>
      <c r="M18" s="25"/>
      <c r="Q18" s="26"/>
      <c r="V18" s="27"/>
      <c r="AA18" s="29"/>
      <c r="AB18" s="29"/>
    </row>
    <row r="20" spans="1:42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</row>
    <row r="21" spans="1:42" ht="15.75">
      <c r="K21" s="50" t="s">
        <v>40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42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</row>
    <row r="23" spans="1:42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16</v>
      </c>
      <c r="V23" s="37" t="s">
        <v>58</v>
      </c>
      <c r="W23" s="37" t="s">
        <v>59</v>
      </c>
      <c r="X23" s="38" t="s">
        <v>33</v>
      </c>
      <c r="Y23" s="38" t="s">
        <v>12</v>
      </c>
      <c r="Z23" s="35" t="s">
        <v>31</v>
      </c>
      <c r="AA23" s="35" t="s">
        <v>13</v>
      </c>
      <c r="AB23" s="39" t="s">
        <v>49</v>
      </c>
      <c r="AC23" s="39" t="s">
        <v>50</v>
      </c>
      <c r="AD23" s="40" t="s">
        <v>60</v>
      </c>
      <c r="AE23" s="41" t="s">
        <v>61</v>
      </c>
      <c r="AF23" s="41" t="s">
        <v>62</v>
      </c>
      <c r="AG23" s="41" t="s">
        <v>63</v>
      </c>
      <c r="AH23" s="37" t="s">
        <v>64</v>
      </c>
      <c r="AI23" s="37" t="s">
        <v>65</v>
      </c>
      <c r="AJ23" s="37" t="s">
        <v>66</v>
      </c>
      <c r="AK23" s="37" t="s">
        <v>67</v>
      </c>
      <c r="AL23" s="37" t="s">
        <v>68</v>
      </c>
      <c r="AM23" s="37" t="s">
        <v>69</v>
      </c>
      <c r="AN23" s="37" t="s">
        <v>70</v>
      </c>
      <c r="AO23" s="33" t="s">
        <v>71</v>
      </c>
    </row>
    <row r="24" spans="1:42">
      <c r="B24" s="1" t="str">
        <f>IF(K24="","Hide","Show")</f>
        <v>Show</v>
      </c>
      <c r="C24" s="4" t="s">
        <v>43</v>
      </c>
      <c r="E24" s="11" t="str">
        <f>"""UICACS"","""",""SQL="",""2=DOCNUM"",""33034153"",""14=CUSTREF"",""8824000814"",""14=U_CUSTREF"",""8824000814"",""15=DOCDATE"",""2/2/2024"",""15=TAXDATE"",""2/2/2024"",""14=CARDCODE"",""CI1232-SGD"",""14=CARDNAME"",""SINGAPORE GENERAL HOSPITAL PTE LTD"",""14=ITEMCODE"",""MS7NQ-00300GLP"",""14"&amp;"=ITEMNAME"",""MS SQLSVRSTDCORE SNGL LICSAPK MVL 2LIC CORELIC"",""10=QUANTITY"",""12.000000"",""14=U_PONO"",""948337"",""15=U_PODATE"",""1/2/2024"",""10=U_TLINTCOS"",""0.000000"",""2=SLPCODE"",""132"",""14=SLPNAME"",""E0001-CS"",""14=MEMO"",""WENDY KUM CHIOU SZE"",""14=CONTACTNAME"",""FINA"&amp;"NCE DEPARTMENT"",""10=LINETOTAL"",""71844.360000"",""14=U_ENR"","""",""14=U_MSENR"",""S7138270"",""14=U_MSPCN"",""A8AA53F5"",""14=ADDRESS2"",""KOH SUN SUN_x000D_SINGAPORE GENERAL HOSPITAL 10 HOSPITAL BOULEVARD SINGHEALTH TOWER BASEMENT 1 SINGAPORE 168582_x000D_KOH SUN SUN_x000D_TEL: 65941440_x000D_"&amp;"FAX: _x000D_EMAIL: koh.sun.sun@synapxe.sg"""</f>
        <v>"UICACS","","SQL=","2=DOCNUM","33034153","14=CUSTREF","8824000814","14=U_CUSTREF","8824000814","15=DOCDATE","2/2/2024","15=TAXDATE","2/2/2024","14=CARDCODE","CI1232-SGD","14=CARDNAME","SINGAPORE GENERAL HOSPITAL PTE LTD","14=ITEMCODE","MS7NQ-00300GLP","14=ITEMNAME","MS SQLSVRSTDCORE SNGL LICSAPK MVL 2LIC CORELIC","10=QUANTITY","12.000000","14=U_PONO","948337","15=U_PODATE","1/2/2024","10=U_TLINTCOS","0.000000","2=SLPCODE","132","14=SLPNAME","E0001-CS","14=MEMO","WENDY KUM CHIOU SZE","14=CONTACTNAME","FINANCE DEPARTMENT","10=LINETOTAL","71844.360000","14=U_ENR","","14=U_MSENR","S7138270","14=U_MSPCN","A8AA53F5","14=ADDRESS2","KOH SUN SUN_x000D_SINGAPORE GENERAL HOSPITAL 10 HOSPITAL BOULEVARD SINGHEALTH TOWER BASEMENT 1 SINGAPORE 168582_x000D_KOH SUN SUN_x000D_TEL: 65941440_x000D_FAX: _x000D_EMAIL: koh.sun.sun@synapxe.sg"</v>
      </c>
      <c r="K24" s="19">
        <f>MONTH(N24)</f>
        <v>2</v>
      </c>
      <c r="L24" s="19">
        <f>YEAR(N24)</f>
        <v>2024</v>
      </c>
      <c r="M24" s="4">
        <v>33034153</v>
      </c>
      <c r="N24" s="30">
        <v>45324</v>
      </c>
      <c r="O24" s="19" t="str">
        <f>"S7138270"</f>
        <v>S7138270</v>
      </c>
      <c r="P24" s="19" t="str">
        <f>"A8AA53F5"</f>
        <v>A8AA53F5</v>
      </c>
      <c r="Q24" s="19"/>
      <c r="R24" s="19" t="str">
        <f>"CI1232-SGD"</f>
        <v>CI1232-SGD</v>
      </c>
      <c r="S24" s="4" t="str">
        <f>"SINGAPORE GENERAL HOSPITAL PTE LTD"</f>
        <v>SINGAPORE GENERAL HOSPITAL PTE LTD</v>
      </c>
      <c r="T24" s="19" t="str">
        <f>"8824000814"</f>
        <v>8824000814</v>
      </c>
      <c r="U24" s="42">
        <v>45323</v>
      </c>
      <c r="V24" s="42">
        <v>45324</v>
      </c>
      <c r="W24" s="43">
        <f>SUM(N24-U24)</f>
        <v>1</v>
      </c>
      <c r="X24" s="44" t="str">
        <f>"MS7NQ-00300GLP"</f>
        <v>MS7NQ-00300GLP</v>
      </c>
      <c r="Y24" s="44" t="str">
        <f>"MS SQLSVRSTDCORE SNGL LICSAPK MVL 2LIC CORELIC"</f>
        <v>MS SQLSVRSTDCORE SNGL LICSAPK MVL 2LIC CORELIC</v>
      </c>
      <c r="Z24" s="44" t="str">
        <f>"WENDY KUM CHIOU SZE"</f>
        <v>WENDY KUM CHIOU SZE</v>
      </c>
      <c r="AA24" s="43">
        <v>12</v>
      </c>
      <c r="AB24" s="45">
        <f>IFERROR(AC24/AA24,0)</f>
        <v>5987.03</v>
      </c>
      <c r="AC24" s="31">
        <v>71844.36</v>
      </c>
      <c r="AD24" s="19" t="str">
        <f>"-"</f>
        <v>-</v>
      </c>
      <c r="AE24" s="46">
        <v>71844.36</v>
      </c>
      <c r="AF24" s="30" t="s">
        <v>72</v>
      </c>
      <c r="AG24" s="47" t="str">
        <f>"KOH SUN SUN_x000D_SINGAPORE GENERAL HOSPITAL 10 HOSPITAL BOULEVARD SINGHEALTH TOWER BASEMENT 1 SINGAPORE 168582_x000D_KOH SUN SUN_x000D_TEL: 65941440_x000D_FAX: _x000D_EMAIL: koh.sun.sun@synapxe.sg"</f>
        <v>KOH SUN SUN_x000D_SINGAPORE GENERAL HOSPITAL 10 HOSPITAL BOULEVARD SINGHEALTH TOWER BASEMENT 1 SINGAPORE 168582_x000D_KOH SUN SUN_x000D_TEL: 65941440_x000D_FAX: _x000D_EMAIL: koh.sun.sun@synapxe.sg</v>
      </c>
      <c r="AH24" s="48" t="s">
        <v>73</v>
      </c>
      <c r="AI24" s="48" t="s">
        <v>74</v>
      </c>
      <c r="AJ24" s="3" t="str">
        <f>"MS7NQ-00300GLP"</f>
        <v>MS7NQ-00300GLP</v>
      </c>
      <c r="AK24" s="3" t="str">
        <f>"MS SQLSVRSTDCORE SNGL LICSAPK MVL 2LIC CORELIC"</f>
        <v>MS SQLSVRSTDCORE SNGL LICSAPK MVL 2LIC CORELIC</v>
      </c>
      <c r="AL24" s="19" t="s">
        <v>274</v>
      </c>
      <c r="AM24" s="19" t="s">
        <v>272</v>
      </c>
      <c r="AN24" s="19" t="s">
        <v>273</v>
      </c>
      <c r="AO24" s="19" t="str">
        <f>"-"</f>
        <v>-</v>
      </c>
    </row>
    <row r="25" spans="1:42">
      <c r="A25" s="1" t="s">
        <v>173</v>
      </c>
      <c r="B25" s="1" t="str">
        <f t="shared" ref="B25:B27" si="0">IF(K25="","Hide","Show")</f>
        <v>Show</v>
      </c>
      <c r="C25" s="4" t="s">
        <v>43</v>
      </c>
      <c r="E25" s="11" t="str">
        <f>"""UICACS"","""",""SQL="",""2=DOCNUM"",""33034245"",""14=CUSTREF"",""6724000126"",""14=U_CUSTREF"",""6724000126"",""15=DOCDATE"",""15/2/2024"",""15=TAXDATE"",""15/2/2024"",""14=CARDCODE"",""CI1256-SGD"",""14=CARDNAME"",""SINGAPORE HEALTH SERVICES PTE LTD"",""14=ITEMCODE"",""MS7NQ-01782GLP"",""1"&amp;"4=ITEMNAME"",""MS SQL SERVER STANDARD CORE 2022 SLNG 2L"",""10=QUANTITY"",""4.000000"",""14=U_PONO"",""948568"",""15=U_PODATE"",""14/2/2024"",""10=U_TLINTCOS"",""0.000000"",""2=SLPCODE"",""132"",""14=SLPNAME"",""E0001-CS"",""14=MEMO"",""WENDY KUM CHIOU SZE"",""14=CONTACTNAME"",""FINANCE D"&amp;"EPARTMENT"",""10=LINETOTAL"",""14548.400000"",""14=U_ENR"","""",""14=U_MSENR"",""S7138270"",""14=U_MSPCN"",""A8AA53F5"",""14=ADDRESS2"",""WANG TIANQI_x000D_SYNAPXE PTE LTD 6 SERANGOON NORTH AVE 5 #01-01/02 SINGAPORE 554910_x000D_WANG TIANQI(65943618)/PAUL TAN(63253937)/MIKE SEE(65943691"&amp;")_x000D_TEL: _x000D_FAX: _x000D_EMAIL: wang.tianqi@synapxe.sg"""</f>
        <v>"UICACS","","SQL=","2=DOCNUM","33034245","14=CUSTREF","6724000126","14=U_CUSTREF","6724000126","15=DOCDATE","15/2/2024","15=TAXDATE","15/2/2024","14=CARDCODE","CI1256-SGD","14=CARDNAME","SINGAPORE HEALTH SERVICES PTE LTD","14=ITEMCODE","MS7NQ-01782GLP","14=ITEMNAME","MS SQL SERVER STANDARD CORE 2022 SLNG 2L","10=QUANTITY","4.000000","14=U_PONO","948568","15=U_PODATE","14/2/2024","10=U_TLINTCOS","0.000000","2=SLPCODE","132","14=SLPNAME","E0001-CS","14=MEMO","WENDY KUM CHIOU SZE","14=CONTACTNAME","FINANCE DEPARTMENT","10=LINETOTAL","14548.400000","14=U_ENR","","14=U_MSENR","S7138270","14=U_MSPCN","A8AA53F5","14=ADDRESS2","WANG TIANQI_x000D_SYNAPXE PTE LTD 6 SERANGOON NORTH AVE 5 #01-01/02 SINGAPORE 554910_x000D_WANG TIANQI(65943618)/PAUL TAN(63253937)/MIKE SEE(65943691)_x000D_TEL: _x000D_FAX: _x000D_EMAIL: wang.tianqi@synapxe.sg"</v>
      </c>
      <c r="K25" s="19">
        <f>MONTH(N25)</f>
        <v>2</v>
      </c>
      <c r="L25" s="19">
        <f>YEAR(N25)</f>
        <v>2024</v>
      </c>
      <c r="M25" s="4">
        <v>33034245</v>
      </c>
      <c r="N25" s="30">
        <v>45337</v>
      </c>
      <c r="O25" s="19" t="str">
        <f>"S7138270"</f>
        <v>S7138270</v>
      </c>
      <c r="P25" s="19" t="str">
        <f>"A8AA53F5"</f>
        <v>A8AA53F5</v>
      </c>
      <c r="Q25" s="19"/>
      <c r="R25" s="19" t="str">
        <f>"CI1256-SGD"</f>
        <v>CI1256-SGD</v>
      </c>
      <c r="S25" s="4" t="str">
        <f>"SINGAPORE HEALTH SERVICES PTE LTD"</f>
        <v>SINGAPORE HEALTH SERVICES PTE LTD</v>
      </c>
      <c r="T25" s="19" t="str">
        <f>"6724000126"</f>
        <v>6724000126</v>
      </c>
      <c r="U25" s="42">
        <v>45336</v>
      </c>
      <c r="V25" s="42">
        <v>45337</v>
      </c>
      <c r="W25" s="43">
        <f>SUM(N25-U25)</f>
        <v>1</v>
      </c>
      <c r="X25" s="44" t="str">
        <f>"MS7NQ-01782GLP"</f>
        <v>MS7NQ-01782GLP</v>
      </c>
      <c r="Y25" s="44" t="str">
        <f>"MS SQL SERVER STANDARD CORE 2022 SLNG 2L"</f>
        <v>MS SQL SERVER STANDARD CORE 2022 SLNG 2L</v>
      </c>
      <c r="Z25" s="44" t="str">
        <f>"WENDY KUM CHIOU SZE"</f>
        <v>WENDY KUM CHIOU SZE</v>
      </c>
      <c r="AA25" s="43">
        <v>4</v>
      </c>
      <c r="AB25" s="45">
        <f>IFERROR(AC25/AA25,0)</f>
        <v>3637.1</v>
      </c>
      <c r="AC25" s="31">
        <v>14548.4</v>
      </c>
      <c r="AD25" s="19" t="str">
        <f>"-"</f>
        <v>-</v>
      </c>
      <c r="AE25" s="46">
        <v>14548.4</v>
      </c>
      <c r="AF25" s="30" t="s">
        <v>72</v>
      </c>
      <c r="AG25" s="47" t="str">
        <f>"WANG TIANQI_x000D_SYNAPXE PTE LTD 6 SERANGOON NORTH AVE 5 #01-01/02 SINGAPORE 554910_x000D_WANG TIANQI(65943618)/PAUL TAN(63253937)/MIKE SEE(65943691)_x000D_TEL: _x000D_FAX: _x000D_EMAIL: wang.tianqi@synapxe.sg"</f>
        <v>WANG TIANQI_x000D_SYNAPXE PTE LTD 6 SERANGOON NORTH AVE 5 #01-01/02 SINGAPORE 554910_x000D_WANG TIANQI(65943618)/PAUL TAN(63253937)/MIKE SEE(65943691)_x000D_TEL: _x000D_FAX: _x000D_EMAIL: wang.tianqi@synapxe.sg</v>
      </c>
      <c r="AH25" s="48" t="s">
        <v>73</v>
      </c>
      <c r="AI25" s="48" t="s">
        <v>74</v>
      </c>
      <c r="AJ25" s="3" t="str">
        <f>"MS7NQ-01782GLP"</f>
        <v>MS7NQ-01782GLP</v>
      </c>
      <c r="AK25" s="3" t="str">
        <f>"MS SQL SERVER STANDARD CORE 2022 SLNG 2L"</f>
        <v>MS SQL SERVER STANDARD CORE 2022 SLNG 2L</v>
      </c>
      <c r="AL25" s="19" t="str">
        <f>"-"</f>
        <v>-</v>
      </c>
      <c r="AM25" s="19" t="str">
        <f>"-"</f>
        <v>-</v>
      </c>
      <c r="AN25" s="19" t="str">
        <f>"-"</f>
        <v>-</v>
      </c>
      <c r="AO25" s="19" t="str">
        <f>"-"</f>
        <v>-</v>
      </c>
    </row>
    <row r="26" spans="1:42">
      <c r="A26" s="1" t="s">
        <v>173</v>
      </c>
      <c r="B26" s="1" t="str">
        <f t="shared" si="0"/>
        <v>Show</v>
      </c>
      <c r="C26" s="4" t="s">
        <v>43</v>
      </c>
      <c r="E26" s="11" t="str">
        <f>"""UICACS"","""",""SQL="",""2=DOCNUM"",""33034353"",""14=CUSTREF"",""2824400418"",""14=U_CUSTREF"",""2824400418"",""15=DOCDATE"",""29/2/2024"",""15=TAXDATE"",""29/2/2024"",""14=CARDCODE"",""CS0507-SGD"",""14=CARDNAME"",""SENGKANG GENERAL HOSPITAL PTE. LTD."",""14=ITEMCODE"",""MS7JQ-00355GLP"","&amp;"""14=ITEMNAME"",""MS SQLSVRENTCORE SNGL SA MVL 2LIC CORELIC"",""10=QUANTITY"",""12.000000"",""14=U_PONO"",""948872"",""15=U_PODATE"",""28/2/2024"",""10=U_TLINTCOS"",""0.000000"",""2=SLPCODE"",""132"",""14=SLPNAME"",""E0001-CS"",""14=MEMO"",""WENDY KUM CHIOU SZE"",""14=CONTACTNAME"",""FINAN"&amp;"CE DEPARTMENT"",""10=LINETOTAL"",""107864.280000"",""14=U_ENR"","""",""14=U_MSENR"",""S7138270"",""14=U_MSPCN"",""BD18AB21"",""14=ADDRESS2"",""FREDERICK TEA_x000D_SENGKANG GENERAL HOSPITAL 110 SENGKANG EAST WAY  SINGAPORE 544886_x000D_MR FREDERICK TEA_x000D_TEL: 94567202/63706139_x000D_FAX: _x000D_EMAIL:"&amp;" frederick.tea@synapxe.sg"""</f>
        <v>"UICACS","","SQL=","2=DOCNUM","33034353","14=CUSTREF","2824400418","14=U_CUSTREF","2824400418","15=DOCDATE","29/2/2024","15=TAXDATE","29/2/2024","14=CARDCODE","CS0507-SGD","14=CARDNAME","SENGKANG GENERAL HOSPITAL PTE. LTD.","14=ITEMCODE","MS7JQ-00355GLP","14=ITEMNAME","MS SQLSVRENTCORE SNGL SA MVL 2LIC CORELIC","10=QUANTITY","12.000000","14=U_PONO","948872","15=U_PODATE","28/2/2024","10=U_TLINTCOS","0.000000","2=SLPCODE","132","14=SLPNAME","E0001-CS","14=MEMO","WENDY KUM CHIOU SZE","14=CONTACTNAME","FINANCE DEPARTMENT","10=LINETOTAL","107864.280000","14=U_ENR","","14=U_MSENR","S7138270","14=U_MSPCN","BD18AB21","14=ADDRESS2","FREDERICK TEA_x000D_SENGKANG GENERAL HOSPITAL 110 SENGKANG EAST WAY  SINGAPORE 544886_x000D_MR FREDERICK TEA_x000D_TEL: 94567202/63706139_x000D_FAX: _x000D_EMAIL: frederick.tea@synapxe.sg"</v>
      </c>
      <c r="K26" s="19">
        <f>MONTH(N26)</f>
        <v>2</v>
      </c>
      <c r="L26" s="19">
        <f>YEAR(N26)</f>
        <v>2024</v>
      </c>
      <c r="M26" s="4">
        <v>33034353</v>
      </c>
      <c r="N26" s="30">
        <v>45351</v>
      </c>
      <c r="O26" s="19" t="str">
        <f>"S7138270"</f>
        <v>S7138270</v>
      </c>
      <c r="P26" s="19" t="str">
        <f>"BD18AB21"</f>
        <v>BD18AB21</v>
      </c>
      <c r="Q26" s="19"/>
      <c r="R26" s="19" t="str">
        <f>"CS0507-SGD"</f>
        <v>CS0507-SGD</v>
      </c>
      <c r="S26" s="4" t="str">
        <f>"SENGKANG GENERAL HOSPITAL PTE. LTD."</f>
        <v>SENGKANG GENERAL HOSPITAL PTE. LTD.</v>
      </c>
      <c r="T26" s="19" t="str">
        <f>"2824400418"</f>
        <v>2824400418</v>
      </c>
      <c r="U26" s="42">
        <v>45350</v>
      </c>
      <c r="V26" s="42">
        <v>45351</v>
      </c>
      <c r="W26" s="43">
        <f>SUM(N26-U26)</f>
        <v>1</v>
      </c>
      <c r="X26" s="44" t="str">
        <f>"MS7JQ-00355GLP"</f>
        <v>MS7JQ-00355GLP</v>
      </c>
      <c r="Y26" s="44" t="str">
        <f>"MS SQLSVRENTCORE SNGL SA MVL 2LIC CORELIC"</f>
        <v>MS SQLSVRENTCORE SNGL SA MVL 2LIC CORELIC</v>
      </c>
      <c r="Z26" s="44" t="str">
        <f>"WENDY KUM CHIOU SZE"</f>
        <v>WENDY KUM CHIOU SZE</v>
      </c>
      <c r="AA26" s="43">
        <v>12</v>
      </c>
      <c r="AB26" s="45">
        <f>IFERROR(AC26/AA26,0)</f>
        <v>8988.69</v>
      </c>
      <c r="AC26" s="31">
        <v>107864.28</v>
      </c>
      <c r="AD26" s="19" t="str">
        <f>"-"</f>
        <v>-</v>
      </c>
      <c r="AE26" s="46">
        <v>107864.28</v>
      </c>
      <c r="AF26" s="30" t="s">
        <v>72</v>
      </c>
      <c r="AG26" s="47" t="str">
        <f>"FREDERICK TEA_x000D_SENGKANG GENERAL HOSPITAL 110 SENGKANG EAST WAY  SINGAPORE 544886_x000D_MR FREDERICK TEA_x000D_TEL: 94567202/63706139_x000D_FAX: _x000D_EMAIL: frederick.tea@synapxe.sg"</f>
        <v>FREDERICK TEA_x000D_SENGKANG GENERAL HOSPITAL 110 SENGKANG EAST WAY  SINGAPORE 544886_x000D_MR FREDERICK TEA_x000D_TEL: 94567202/63706139_x000D_FAX: _x000D_EMAIL: frederick.tea@synapxe.sg</v>
      </c>
      <c r="AH26" s="48" t="s">
        <v>73</v>
      </c>
      <c r="AI26" s="48" t="s">
        <v>74</v>
      </c>
      <c r="AJ26" s="3" t="str">
        <f>"MS7JQ-00355GLP"</f>
        <v>MS7JQ-00355GLP</v>
      </c>
      <c r="AK26" s="3" t="str">
        <f>"MS SQLSVRENTCORE SNGL SA MVL 2LIC CORELIC"</f>
        <v>MS SQLSVRENTCORE SNGL SA MVL 2LIC CORELIC</v>
      </c>
      <c r="AL26" s="19" t="s">
        <v>276</v>
      </c>
      <c r="AM26" s="19" t="s">
        <v>275</v>
      </c>
      <c r="AN26" s="19" t="s">
        <v>273</v>
      </c>
      <c r="AO26" s="19" t="str">
        <f>"-"</f>
        <v>-</v>
      </c>
    </row>
    <row r="27" spans="1:42">
      <c r="A27" s="1" t="s">
        <v>173</v>
      </c>
      <c r="B27" s="1" t="str">
        <f t="shared" si="0"/>
        <v>Show</v>
      </c>
      <c r="C27" s="4" t="s">
        <v>43</v>
      </c>
      <c r="E27" s="11" t="str">
        <f>"""UICACS"","""",""SQL="",""2=DOCNUM"",""33034353"",""14=CUSTREF"",""2824400418"",""14=U_CUSTREF"",""2824400418"",""15=DOCDATE"",""29/2/2024"",""15=TAXDATE"",""29/2/2024"",""14=CARDCODE"",""CS0507-SGD"",""14=CARDNAME"",""SENGKANG GENERAL HOSPITAL PTE. LTD."",""14=ITEMCODE"",""MS7NQ-00301GLP"","&amp;"""14=ITEMNAME"",""MS SQLSVRSTDCORE SNGL SA MVL 2LIC CORELIC"",""10=QUANTITY"",""2.000000"",""14=U_PONO"",""948872"",""15=U_PODATE"",""28/2/2024"",""10=U_TLINTCOS"",""0.000000"",""2=SLPCODE"",""132"",""14=SLPNAME"",""E0001-CS"",""14=MEMO"",""WENDY KUM CHIOU SZE"",""14=CONTACTNAME"",""FINANC"&amp;"E DEPARTMENT"",""10=LINETOTAL"",""4682.720000"",""14=U_ENR"","""",""14=U_MSENR"",""S7138270"",""14=U_MSPCN"",""BD18AB21"",""14=ADDRESS2"",""FREDERICK TEA_x000D_SENGKANG GENERAL HOSPITAL 110 SENGKANG EAST WAY  SINGAPORE 544886_x000D_MR FREDERICK TEA_x000D_TEL: 94567202/63706139_x000D_FAX: _x000D_EMAIL: fr"&amp;"ederick.tea@synapxe.sg"""</f>
        <v>"UICACS","","SQL=","2=DOCNUM","33034353","14=CUSTREF","2824400418","14=U_CUSTREF","2824400418","15=DOCDATE","29/2/2024","15=TAXDATE","29/2/2024","14=CARDCODE","CS0507-SGD","14=CARDNAME","SENGKANG GENERAL HOSPITAL PTE. LTD.","14=ITEMCODE","MS7NQ-00301GLP","14=ITEMNAME","MS SQLSVRSTDCORE SNGL SA MVL 2LIC CORELIC","10=QUANTITY","2.000000","14=U_PONO","948872","15=U_PODATE","28/2/2024","10=U_TLINTCOS","0.000000","2=SLPCODE","132","14=SLPNAME","E0001-CS","14=MEMO","WENDY KUM CHIOU SZE","14=CONTACTNAME","FINANCE DEPARTMENT","10=LINETOTAL","4682.720000","14=U_ENR","","14=U_MSENR","S7138270","14=U_MSPCN","BD18AB21","14=ADDRESS2","FREDERICK TEA_x000D_SENGKANG GENERAL HOSPITAL 110 SENGKANG EAST WAY  SINGAPORE 544886_x000D_MR FREDERICK TEA_x000D_TEL: 94567202/63706139_x000D_FAX: _x000D_EMAIL: frederick.tea@synapxe.sg"</v>
      </c>
      <c r="K27" s="19">
        <f>MONTH(N27)</f>
        <v>2</v>
      </c>
      <c r="L27" s="19">
        <f>YEAR(N27)</f>
        <v>2024</v>
      </c>
      <c r="M27" s="4">
        <v>33034353</v>
      </c>
      <c r="N27" s="30">
        <v>45351</v>
      </c>
      <c r="O27" s="19" t="str">
        <f>"S7138270"</f>
        <v>S7138270</v>
      </c>
      <c r="P27" s="19" t="str">
        <f>"BD18AB21"</f>
        <v>BD18AB21</v>
      </c>
      <c r="Q27" s="19"/>
      <c r="R27" s="19" t="str">
        <f>"CS0507-SGD"</f>
        <v>CS0507-SGD</v>
      </c>
      <c r="S27" s="4" t="str">
        <f>"SENGKANG GENERAL HOSPITAL PTE. LTD."</f>
        <v>SENGKANG GENERAL HOSPITAL PTE. LTD.</v>
      </c>
      <c r="T27" s="19" t="str">
        <f>"2824400418"</f>
        <v>2824400418</v>
      </c>
      <c r="U27" s="42">
        <v>45350</v>
      </c>
      <c r="V27" s="42">
        <v>45351</v>
      </c>
      <c r="W27" s="43">
        <f>SUM(N27-U27)</f>
        <v>1</v>
      </c>
      <c r="X27" s="44" t="str">
        <f>"MS7NQ-00301GLP"</f>
        <v>MS7NQ-00301GLP</v>
      </c>
      <c r="Y27" s="44" t="str">
        <f>"MS SQLSVRSTDCORE SNGL SA MVL 2LIC CORELIC"</f>
        <v>MS SQLSVRSTDCORE SNGL SA MVL 2LIC CORELIC</v>
      </c>
      <c r="Z27" s="44" t="str">
        <f>"WENDY KUM CHIOU SZE"</f>
        <v>WENDY KUM CHIOU SZE</v>
      </c>
      <c r="AA27" s="43">
        <v>2</v>
      </c>
      <c r="AB27" s="45">
        <f>IFERROR(AC27/AA27,0)</f>
        <v>2341.36</v>
      </c>
      <c r="AC27" s="31">
        <v>4682.72</v>
      </c>
      <c r="AD27" s="19" t="str">
        <f>"-"</f>
        <v>-</v>
      </c>
      <c r="AE27" s="46">
        <v>4682.72</v>
      </c>
      <c r="AF27" s="30" t="s">
        <v>72</v>
      </c>
      <c r="AG27" s="47" t="str">
        <f>"FREDERICK TEA_x000D_SENGKANG GENERAL HOSPITAL 110 SENGKANG EAST WAY  SINGAPORE 544886_x000D_MR FREDERICK TEA_x000D_TEL: 94567202/63706139_x000D_FAX: _x000D_EMAIL: frederick.tea@synapxe.sg"</f>
        <v>FREDERICK TEA_x000D_SENGKANG GENERAL HOSPITAL 110 SENGKANG EAST WAY  SINGAPORE 544886_x000D_MR FREDERICK TEA_x000D_TEL: 94567202/63706139_x000D_FAX: _x000D_EMAIL: frederick.tea@synapxe.sg</v>
      </c>
      <c r="AH27" s="48" t="s">
        <v>73</v>
      </c>
      <c r="AI27" s="48" t="s">
        <v>74</v>
      </c>
      <c r="AJ27" s="3" t="str">
        <f>"MS7NQ-00301GLP"</f>
        <v>MS7NQ-00301GLP</v>
      </c>
      <c r="AK27" s="3" t="str">
        <f>"MS SQLSVRSTDCORE SNGL SA MVL 2LIC CORELIC"</f>
        <v>MS SQLSVRSTDCORE SNGL SA MVL 2LIC CORELIC</v>
      </c>
      <c r="AL27" s="19" t="s">
        <v>276</v>
      </c>
      <c r="AM27" s="19" t="s">
        <v>275</v>
      </c>
      <c r="AN27" s="19" t="s">
        <v>273</v>
      </c>
      <c r="AO27" s="19" t="str">
        <f>"-"</f>
        <v>-</v>
      </c>
    </row>
    <row r="28" spans="1:42" hidden="1">
      <c r="B28" s="1" t="str">
        <f>IF(K28="","Hide","Show")</f>
        <v>Hide</v>
      </c>
      <c r="C28" s="4" t="s">
        <v>44</v>
      </c>
      <c r="E28" s="11" t="str">
        <f>""</f>
        <v/>
      </c>
      <c r="K28" s="4" t="str">
        <f>""</f>
        <v/>
      </c>
      <c r="L28" s="30" t="str">
        <f>""</f>
        <v/>
      </c>
      <c r="M28" s="4" t="str">
        <f>""</f>
        <v/>
      </c>
      <c r="N28" s="4" t="str">
        <f>""</f>
        <v/>
      </c>
      <c r="O28" s="4" t="str">
        <f>""</f>
        <v/>
      </c>
      <c r="P28" s="4" t="str">
        <f>""</f>
        <v/>
      </c>
      <c r="Q28" s="3" t="str">
        <f>""</f>
        <v/>
      </c>
      <c r="R28" s="5"/>
      <c r="S28" s="4" t="str">
        <f>""</f>
        <v/>
      </c>
      <c r="T28" s="4" t="str">
        <f>""</f>
        <v/>
      </c>
      <c r="U28" s="4" t="str">
        <f>""</f>
        <v/>
      </c>
      <c r="V28" s="17" t="str">
        <f>""</f>
        <v/>
      </c>
      <c r="W28" s="4" t="str">
        <f>""</f>
        <v/>
      </c>
      <c r="X28" s="16" t="str">
        <f>""</f>
        <v/>
      </c>
      <c r="Y28" s="5" t="str">
        <f>""</f>
        <v/>
      </c>
      <c r="Z28" s="4" t="str">
        <f>""</f>
        <v/>
      </c>
      <c r="AA28" s="48">
        <f>IFERROR(AB28/V28,0)</f>
        <v>0</v>
      </c>
      <c r="AB28" s="31" t="str">
        <f>""</f>
        <v/>
      </c>
    </row>
    <row r="29" spans="1:42" hidden="1">
      <c r="B29" s="1" t="str">
        <f>IF(K29="","Hide","Show")</f>
        <v>Hide</v>
      </c>
      <c r="C29" s="4" t="s">
        <v>45</v>
      </c>
      <c r="E29" s="11" t="str">
        <f>""</f>
        <v/>
      </c>
      <c r="K29" s="4" t="str">
        <f>""</f>
        <v/>
      </c>
      <c r="L29" s="30" t="str">
        <f>""</f>
        <v/>
      </c>
      <c r="M29" s="4" t="str">
        <f>""</f>
        <v/>
      </c>
      <c r="N29" s="4" t="str">
        <f>""</f>
        <v/>
      </c>
      <c r="O29" s="4" t="str">
        <f>""</f>
        <v/>
      </c>
      <c r="P29" s="4" t="str">
        <f>""</f>
        <v/>
      </c>
      <c r="Q29" s="3" t="str">
        <f>""</f>
        <v/>
      </c>
      <c r="R29" s="5"/>
      <c r="S29" s="4" t="str">
        <f>""</f>
        <v/>
      </c>
      <c r="T29" s="4" t="str">
        <f>""</f>
        <v/>
      </c>
      <c r="U29" s="4" t="str">
        <f>""</f>
        <v/>
      </c>
      <c r="V29" s="17" t="str">
        <f>""</f>
        <v/>
      </c>
      <c r="W29" s="4" t="str">
        <f>""</f>
        <v/>
      </c>
      <c r="X29" s="16" t="str">
        <f>""</f>
        <v/>
      </c>
      <c r="Y29" s="5" t="str">
        <f>""</f>
        <v/>
      </c>
      <c r="Z29" s="4" t="str">
        <f>""</f>
        <v/>
      </c>
      <c r="AA29" s="48">
        <f>IFERROR(AB29/V29,0)</f>
        <v>0</v>
      </c>
      <c r="AB29" s="31" t="str">
        <f>""</f>
        <v/>
      </c>
    </row>
    <row r="30" spans="1:42">
      <c r="AA30" s="31"/>
      <c r="AB30" s="31"/>
    </row>
    <row r="31" spans="1:42">
      <c r="AI31" s="14"/>
    </row>
    <row r="32" spans="1:42">
      <c r="AP32" s="14"/>
    </row>
    <row r="33" spans="43:44">
      <c r="AQ33" s="14"/>
    </row>
    <row r="34" spans="43:44">
      <c r="AR34" s="14"/>
    </row>
  </sheetData>
  <sortState xmlns:xlrd2="http://schemas.microsoft.com/office/spreadsheetml/2017/richdata2" ref="K24:AB24">
    <sortCondition ref="N24"/>
  </sortState>
  <mergeCells count="1">
    <mergeCell ref="K21:Z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9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1EF91-DB91-478A-97C1-94AEEC406D77}">
  <dimension ref="A1:E30"/>
  <sheetViews>
    <sheetView workbookViewId="0"/>
  </sheetViews>
  <sheetFormatPr defaultRowHeight="15"/>
  <sheetData>
    <row r="1" spans="1:5">
      <c r="A1" s="51" t="s">
        <v>89</v>
      </c>
      <c r="B1" s="51" t="s">
        <v>1</v>
      </c>
      <c r="C1" s="51" t="s">
        <v>2</v>
      </c>
      <c r="D1" s="51" t="s">
        <v>3</v>
      </c>
    </row>
    <row r="2" spans="1:5">
      <c r="B2" s="51" t="s">
        <v>18</v>
      </c>
      <c r="C2" s="51" t="s">
        <v>4</v>
      </c>
    </row>
    <row r="3" spans="1:5">
      <c r="A3" s="51" t="s">
        <v>0</v>
      </c>
      <c r="B3" s="51" t="s">
        <v>5</v>
      </c>
      <c r="C3" s="51" t="s">
        <v>77</v>
      </c>
    </row>
    <row r="4" spans="1:5">
      <c r="A4" s="51" t="s">
        <v>0</v>
      </c>
      <c r="B4" s="51" t="s">
        <v>6</v>
      </c>
      <c r="C4" s="51" t="s">
        <v>78</v>
      </c>
    </row>
    <row r="5" spans="1:5">
      <c r="A5" s="51" t="s">
        <v>0</v>
      </c>
      <c r="B5" s="51" t="s">
        <v>25</v>
      </c>
      <c r="C5" s="51" t="s">
        <v>79</v>
      </c>
      <c r="D5" s="51" t="s">
        <v>80</v>
      </c>
      <c r="E5" s="51" t="s">
        <v>51</v>
      </c>
    </row>
    <row r="8" spans="1:5">
      <c r="A8" s="51" t="s">
        <v>8</v>
      </c>
      <c r="C8" s="51" t="s">
        <v>81</v>
      </c>
    </row>
    <row r="9" spans="1:5">
      <c r="A9" s="51" t="s">
        <v>9</v>
      </c>
      <c r="C9" s="51" t="s">
        <v>82</v>
      </c>
    </row>
    <row r="10" spans="1:5">
      <c r="B10" s="51" t="s">
        <v>37</v>
      </c>
      <c r="C10" s="51" t="s">
        <v>83</v>
      </c>
    </row>
    <row r="11" spans="1:5">
      <c r="B11" s="51" t="s">
        <v>35</v>
      </c>
      <c r="C11" s="51" t="s">
        <v>83</v>
      </c>
    </row>
    <row r="12" spans="1:5">
      <c r="B12" s="51" t="s">
        <v>38</v>
      </c>
      <c r="C12" s="51" t="s">
        <v>84</v>
      </c>
    </row>
    <row r="13" spans="1:5">
      <c r="B13" s="51" t="s">
        <v>39</v>
      </c>
      <c r="C13" s="51" t="s">
        <v>85</v>
      </c>
      <c r="D13" s="51" t="s">
        <v>86</v>
      </c>
    </row>
    <row r="14" spans="1:5">
      <c r="D14" s="51" t="s">
        <v>87</v>
      </c>
    </row>
    <row r="15" spans="1:5">
      <c r="D15" s="51" t="s">
        <v>52</v>
      </c>
    </row>
    <row r="28" spans="3:4">
      <c r="C28" s="51" t="s">
        <v>53</v>
      </c>
      <c r="D28" s="51" t="s">
        <v>52</v>
      </c>
    </row>
    <row r="29" spans="3:4">
      <c r="D29" s="51" t="s">
        <v>86</v>
      </c>
    </row>
    <row r="30" spans="3:4">
      <c r="D30" s="51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1E09E-BFA6-465A-925D-2CE546D6F962}">
  <dimension ref="A1:E30"/>
  <sheetViews>
    <sheetView workbookViewId="0"/>
  </sheetViews>
  <sheetFormatPr defaultRowHeight="15"/>
  <sheetData>
    <row r="1" spans="1:5">
      <c r="A1" s="51" t="s">
        <v>89</v>
      </c>
      <c r="B1" s="51" t="s">
        <v>1</v>
      </c>
      <c r="C1" s="51" t="s">
        <v>2</v>
      </c>
      <c r="D1" s="51" t="s">
        <v>3</v>
      </c>
    </row>
    <row r="2" spans="1:5">
      <c r="B2" s="51" t="s">
        <v>18</v>
      </c>
      <c r="C2" s="51" t="s">
        <v>4</v>
      </c>
    </row>
    <row r="3" spans="1:5">
      <c r="A3" s="51" t="s">
        <v>0</v>
      </c>
      <c r="B3" s="51" t="s">
        <v>5</v>
      </c>
      <c r="C3" s="51" t="s">
        <v>77</v>
      </c>
    </row>
    <row r="4" spans="1:5">
      <c r="A4" s="51" t="s">
        <v>0</v>
      </c>
      <c r="B4" s="51" t="s">
        <v>6</v>
      </c>
      <c r="C4" s="51" t="s">
        <v>78</v>
      </c>
    </row>
    <row r="5" spans="1:5">
      <c r="A5" s="51" t="s">
        <v>0</v>
      </c>
      <c r="B5" s="51" t="s">
        <v>25</v>
      </c>
      <c r="C5" s="51" t="s">
        <v>79</v>
      </c>
      <c r="D5" s="51" t="s">
        <v>80</v>
      </c>
      <c r="E5" s="51" t="s">
        <v>51</v>
      </c>
    </row>
    <row r="8" spans="1:5">
      <c r="A8" s="51" t="s">
        <v>8</v>
      </c>
      <c r="C8" s="51" t="s">
        <v>81</v>
      </c>
    </row>
    <row r="9" spans="1:5">
      <c r="A9" s="51" t="s">
        <v>9</v>
      </c>
      <c r="C9" s="51" t="s">
        <v>82</v>
      </c>
    </row>
    <row r="10" spans="1:5">
      <c r="B10" s="51" t="s">
        <v>37</v>
      </c>
      <c r="C10" s="51" t="s">
        <v>83</v>
      </c>
    </row>
    <row r="11" spans="1:5">
      <c r="B11" s="51" t="s">
        <v>35</v>
      </c>
      <c r="C11" s="51" t="s">
        <v>83</v>
      </c>
    </row>
    <row r="12" spans="1:5">
      <c r="B12" s="51" t="s">
        <v>38</v>
      </c>
      <c r="C12" s="51" t="s">
        <v>84</v>
      </c>
    </row>
    <row r="13" spans="1:5">
      <c r="B13" s="51" t="s">
        <v>39</v>
      </c>
      <c r="C13" s="51" t="s">
        <v>85</v>
      </c>
      <c r="D13" s="51" t="s">
        <v>86</v>
      </c>
    </row>
    <row r="14" spans="1:5">
      <c r="D14" s="51" t="s">
        <v>87</v>
      </c>
    </row>
    <row r="15" spans="1:5">
      <c r="D15" s="51" t="s">
        <v>52</v>
      </c>
    </row>
    <row r="28" spans="3:4">
      <c r="C28" s="51" t="s">
        <v>53</v>
      </c>
      <c r="D28" s="51" t="s">
        <v>52</v>
      </c>
    </row>
    <row r="29" spans="3:4">
      <c r="D29" s="51" t="s">
        <v>86</v>
      </c>
    </row>
    <row r="30" spans="3:4">
      <c r="D30" s="51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34967-9C5D-4ABC-AC85-A1591D9F3548}">
  <dimension ref="A1:AO28"/>
  <sheetViews>
    <sheetView workbookViewId="0"/>
  </sheetViews>
  <sheetFormatPr defaultRowHeight="15"/>
  <sheetData>
    <row r="1" spans="1:34">
      <c r="A1" s="51" t="s">
        <v>172</v>
      </c>
      <c r="B1" s="51" t="s">
        <v>41</v>
      </c>
      <c r="C1" s="51" t="s">
        <v>7</v>
      </c>
      <c r="D1" s="51" t="s">
        <v>7</v>
      </c>
      <c r="E1" s="51" t="s">
        <v>7</v>
      </c>
      <c r="F1" s="51" t="s">
        <v>7</v>
      </c>
      <c r="G1" s="51" t="s">
        <v>7</v>
      </c>
      <c r="H1" s="51" t="s">
        <v>7</v>
      </c>
      <c r="I1" s="51" t="s">
        <v>7</v>
      </c>
      <c r="J1" s="51" t="s">
        <v>48</v>
      </c>
      <c r="K1" s="51" t="s">
        <v>17</v>
      </c>
      <c r="L1" s="51" t="s">
        <v>17</v>
      </c>
      <c r="M1" s="51" t="s">
        <v>17</v>
      </c>
      <c r="N1" s="51" t="s">
        <v>17</v>
      </c>
      <c r="O1" s="51" t="s">
        <v>17</v>
      </c>
      <c r="P1" s="51" t="s">
        <v>17</v>
      </c>
      <c r="Q1" s="51" t="s">
        <v>17</v>
      </c>
      <c r="R1" s="51" t="s">
        <v>17</v>
      </c>
      <c r="S1" s="51" t="s">
        <v>17</v>
      </c>
      <c r="T1" s="51" t="s">
        <v>17</v>
      </c>
      <c r="U1" s="51" t="s">
        <v>17</v>
      </c>
      <c r="V1" s="51" t="s">
        <v>17</v>
      </c>
      <c r="W1" s="51" t="s">
        <v>17</v>
      </c>
      <c r="X1" s="51" t="s">
        <v>7</v>
      </c>
      <c r="Y1" s="51" t="s">
        <v>7</v>
      </c>
      <c r="Z1" s="51" t="s">
        <v>17</v>
      </c>
      <c r="AA1" s="51" t="s">
        <v>17</v>
      </c>
      <c r="AB1" s="51" t="s">
        <v>17</v>
      </c>
      <c r="AG1" s="51" t="s">
        <v>7</v>
      </c>
      <c r="AH1" s="51" t="s">
        <v>7</v>
      </c>
    </row>
    <row r="2" spans="1:34">
      <c r="A2" s="51" t="s">
        <v>7</v>
      </c>
      <c r="D2" s="51" t="s">
        <v>18</v>
      </c>
      <c r="E2" s="51" t="s">
        <v>90</v>
      </c>
    </row>
    <row r="3" spans="1:34">
      <c r="A3" s="51" t="s">
        <v>7</v>
      </c>
      <c r="D3" s="51" t="s">
        <v>21</v>
      </c>
      <c r="E3" s="51" t="s">
        <v>19</v>
      </c>
      <c r="F3" s="51" t="s">
        <v>20</v>
      </c>
      <c r="G3" s="51" t="s">
        <v>22</v>
      </c>
      <c r="H3" s="51" t="s">
        <v>42</v>
      </c>
      <c r="I3" s="51" t="s">
        <v>23</v>
      </c>
    </row>
    <row r="4" spans="1:34">
      <c r="A4" s="51" t="s">
        <v>7</v>
      </c>
      <c r="C4" s="51" t="s">
        <v>11</v>
      </c>
      <c r="D4" s="51" t="s">
        <v>91</v>
      </c>
      <c r="E4" s="51" t="s">
        <v>92</v>
      </c>
      <c r="F4" s="51" t="s">
        <v>46</v>
      </c>
      <c r="G4" s="51" t="s">
        <v>24</v>
      </c>
      <c r="H4" s="51" t="s">
        <v>93</v>
      </c>
    </row>
    <row r="5" spans="1:34">
      <c r="A5" s="51" t="s">
        <v>7</v>
      </c>
      <c r="C5" s="51" t="s">
        <v>10</v>
      </c>
      <c r="D5" s="51" t="s">
        <v>94</v>
      </c>
      <c r="E5" s="51" t="s">
        <v>95</v>
      </c>
      <c r="F5" s="51" t="s">
        <v>47</v>
      </c>
      <c r="G5" s="51" t="s">
        <v>24</v>
      </c>
      <c r="H5" s="51" t="s">
        <v>93</v>
      </c>
      <c r="I5" s="51" t="s">
        <v>96</v>
      </c>
    </row>
    <row r="6" spans="1:34">
      <c r="A6" s="51" t="s">
        <v>7</v>
      </c>
      <c r="C6" s="51" t="s">
        <v>36</v>
      </c>
      <c r="D6" s="51" t="s">
        <v>97</v>
      </c>
      <c r="E6" s="51" t="s">
        <v>98</v>
      </c>
      <c r="F6" s="51" t="s">
        <v>47</v>
      </c>
      <c r="G6" s="51" t="s">
        <v>24</v>
      </c>
      <c r="H6" s="51" t="s">
        <v>93</v>
      </c>
      <c r="I6" s="51" t="s">
        <v>99</v>
      </c>
    </row>
    <row r="7" spans="1:34">
      <c r="A7" s="51" t="s">
        <v>7</v>
      </c>
    </row>
    <row r="8" spans="1:34">
      <c r="A8" s="51" t="s">
        <v>7</v>
      </c>
    </row>
    <row r="9" spans="1:34">
      <c r="A9" s="51" t="s">
        <v>7</v>
      </c>
    </row>
    <row r="10" spans="1:34">
      <c r="A10" s="51" t="s">
        <v>7</v>
      </c>
    </row>
    <row r="11" spans="1:34">
      <c r="A11" s="51" t="s">
        <v>7</v>
      </c>
      <c r="C11" s="51" t="s">
        <v>26</v>
      </c>
      <c r="E11" s="51" t="s">
        <v>100</v>
      </c>
    </row>
    <row r="12" spans="1:34">
      <c r="A12" s="51" t="s">
        <v>7</v>
      </c>
      <c r="C12" s="51" t="s">
        <v>27</v>
      </c>
      <c r="E12" s="51" t="s">
        <v>101</v>
      </c>
    </row>
    <row r="13" spans="1:34">
      <c r="A13" s="51" t="s">
        <v>7</v>
      </c>
      <c r="C13" s="51" t="s">
        <v>37</v>
      </c>
      <c r="E13" s="51" t="s">
        <v>102</v>
      </c>
    </row>
    <row r="14" spans="1:34">
      <c r="A14" s="51" t="s">
        <v>7</v>
      </c>
      <c r="C14" s="51" t="s">
        <v>35</v>
      </c>
      <c r="E14" s="51" t="s">
        <v>103</v>
      </c>
    </row>
    <row r="15" spans="1:34">
      <c r="A15" s="51" t="s">
        <v>7</v>
      </c>
      <c r="C15" s="51" t="s">
        <v>38</v>
      </c>
      <c r="E15" s="51" t="s">
        <v>104</v>
      </c>
    </row>
    <row r="16" spans="1:34">
      <c r="A16" s="51" t="s">
        <v>7</v>
      </c>
      <c r="C16" s="51" t="s">
        <v>39</v>
      </c>
      <c r="E16" s="51" t="s">
        <v>105</v>
      </c>
    </row>
    <row r="17" spans="1:41">
      <c r="A17" s="51" t="s">
        <v>7</v>
      </c>
    </row>
    <row r="18" spans="1:41">
      <c r="A18" s="51" t="s">
        <v>7</v>
      </c>
    </row>
    <row r="21" spans="1:41">
      <c r="K21" s="51" t="s">
        <v>40</v>
      </c>
    </row>
    <row r="23" spans="1:41">
      <c r="E23" s="51" t="s">
        <v>28</v>
      </c>
      <c r="K23" s="51" t="s">
        <v>54</v>
      </c>
      <c r="L23" s="51" t="s">
        <v>55</v>
      </c>
      <c r="M23" s="51" t="s">
        <v>14</v>
      </c>
      <c r="N23" s="51" t="s">
        <v>15</v>
      </c>
      <c r="O23" s="51" t="s">
        <v>29</v>
      </c>
      <c r="P23" s="51" t="s">
        <v>56</v>
      </c>
      <c r="Q23" s="51" t="s">
        <v>57</v>
      </c>
      <c r="R23" s="51" t="s">
        <v>30</v>
      </c>
      <c r="S23" s="51" t="s">
        <v>34</v>
      </c>
      <c r="T23" s="51" t="s">
        <v>32</v>
      </c>
      <c r="U23" s="51" t="s">
        <v>16</v>
      </c>
      <c r="V23" s="51" t="s">
        <v>58</v>
      </c>
      <c r="W23" s="51" t="s">
        <v>59</v>
      </c>
      <c r="X23" s="51" t="s">
        <v>33</v>
      </c>
      <c r="Y23" s="51" t="s">
        <v>12</v>
      </c>
      <c r="Z23" s="51" t="s">
        <v>31</v>
      </c>
      <c r="AA23" s="51" t="s">
        <v>13</v>
      </c>
      <c r="AB23" s="51" t="s">
        <v>49</v>
      </c>
      <c r="AC23" s="51" t="s">
        <v>50</v>
      </c>
      <c r="AD23" s="51" t="s">
        <v>60</v>
      </c>
      <c r="AE23" s="51" t="s">
        <v>61</v>
      </c>
      <c r="AF23" s="51" t="s">
        <v>62</v>
      </c>
      <c r="AG23" s="51" t="s">
        <v>63</v>
      </c>
      <c r="AH23" s="51" t="s">
        <v>64</v>
      </c>
      <c r="AI23" s="51" t="s">
        <v>65</v>
      </c>
      <c r="AJ23" s="51" t="s">
        <v>66</v>
      </c>
      <c r="AK23" s="51" t="s">
        <v>67</v>
      </c>
      <c r="AL23" s="51" t="s">
        <v>68</v>
      </c>
      <c r="AM23" s="51" t="s">
        <v>69</v>
      </c>
      <c r="AN23" s="51" t="s">
        <v>70</v>
      </c>
      <c r="AO23" s="51" t="s">
        <v>71</v>
      </c>
    </row>
    <row r="24" spans="1:41">
      <c r="B24" s="51" t="s">
        <v>106</v>
      </c>
      <c r="C24" s="51" t="s">
        <v>43</v>
      </c>
      <c r="E24" s="51" t="s">
        <v>107</v>
      </c>
      <c r="K24" s="51" t="s">
        <v>108</v>
      </c>
      <c r="L24" s="51" t="s">
        <v>109</v>
      </c>
      <c r="M24" s="51" t="s">
        <v>110</v>
      </c>
      <c r="N24" s="51" t="s">
        <v>111</v>
      </c>
      <c r="O24" s="51" t="s">
        <v>112</v>
      </c>
      <c r="P24" s="51" t="s">
        <v>113</v>
      </c>
      <c r="R24" s="51" t="s">
        <v>114</v>
      </c>
      <c r="S24" s="51" t="s">
        <v>115</v>
      </c>
      <c r="T24" s="51" t="s">
        <v>116</v>
      </c>
      <c r="U24" s="51" t="s">
        <v>117</v>
      </c>
      <c r="V24" s="51" t="s">
        <v>118</v>
      </c>
      <c r="W24" s="51" t="s">
        <v>119</v>
      </c>
      <c r="X24" s="51" t="s">
        <v>120</v>
      </c>
      <c r="Y24" s="51" t="s">
        <v>121</v>
      </c>
      <c r="Z24" s="51" t="s">
        <v>122</v>
      </c>
      <c r="AA24" s="51" t="s">
        <v>123</v>
      </c>
      <c r="AB24" s="51" t="s">
        <v>124</v>
      </c>
      <c r="AC24" s="51" t="s">
        <v>125</v>
      </c>
      <c r="AD24" s="51" t="s">
        <v>126</v>
      </c>
      <c r="AE24" s="51" t="s">
        <v>125</v>
      </c>
      <c r="AF24" s="51" t="s">
        <v>72</v>
      </c>
      <c r="AG24" s="51" t="s">
        <v>127</v>
      </c>
      <c r="AH24" s="51" t="s">
        <v>73</v>
      </c>
      <c r="AI24" s="51" t="s">
        <v>74</v>
      </c>
      <c r="AJ24" s="51" t="s">
        <v>128</v>
      </c>
      <c r="AK24" s="51" t="s">
        <v>129</v>
      </c>
      <c r="AL24" s="51" t="s">
        <v>130</v>
      </c>
      <c r="AM24" s="51" t="s">
        <v>131</v>
      </c>
      <c r="AN24" s="51" t="s">
        <v>132</v>
      </c>
      <c r="AO24" s="51" t="s">
        <v>133</v>
      </c>
    </row>
    <row r="25" spans="1:41">
      <c r="B25" s="51" t="s">
        <v>134</v>
      </c>
      <c r="C25" s="51" t="s">
        <v>44</v>
      </c>
      <c r="E25" s="51" t="s">
        <v>135</v>
      </c>
      <c r="K25" s="51" t="s">
        <v>136</v>
      </c>
      <c r="L25" s="51" t="s">
        <v>137</v>
      </c>
      <c r="M25" s="51" t="s">
        <v>138</v>
      </c>
      <c r="N25" s="51" t="s">
        <v>139</v>
      </c>
      <c r="O25" s="51" t="s">
        <v>140</v>
      </c>
      <c r="P25" s="51" t="s">
        <v>141</v>
      </c>
      <c r="Q25" s="51" t="s">
        <v>142</v>
      </c>
      <c r="S25" s="51" t="s">
        <v>141</v>
      </c>
      <c r="T25" s="51" t="s">
        <v>143</v>
      </c>
      <c r="U25" s="51" t="s">
        <v>144</v>
      </c>
      <c r="V25" s="51" t="s">
        <v>145</v>
      </c>
      <c r="W25" s="51" t="s">
        <v>146</v>
      </c>
      <c r="X25" s="51" t="s">
        <v>147</v>
      </c>
      <c r="Y25" s="51" t="s">
        <v>148</v>
      </c>
      <c r="Z25" s="51" t="s">
        <v>149</v>
      </c>
      <c r="AA25" s="51" t="s">
        <v>150</v>
      </c>
      <c r="AB25" s="51" t="s">
        <v>151</v>
      </c>
    </row>
    <row r="26" spans="1:41">
      <c r="B26" s="51" t="s">
        <v>152</v>
      </c>
      <c r="C26" s="51" t="s">
        <v>45</v>
      </c>
      <c r="E26" s="51" t="s">
        <v>153</v>
      </c>
      <c r="K26" s="51" t="s">
        <v>154</v>
      </c>
      <c r="L26" s="51" t="s">
        <v>155</v>
      </c>
      <c r="M26" s="51" t="s">
        <v>156</v>
      </c>
      <c r="N26" s="51" t="s">
        <v>157</v>
      </c>
      <c r="O26" s="51" t="s">
        <v>158</v>
      </c>
      <c r="P26" s="51" t="s">
        <v>159</v>
      </c>
      <c r="Q26" s="51" t="s">
        <v>160</v>
      </c>
      <c r="S26" s="51" t="s">
        <v>159</v>
      </c>
      <c r="T26" s="51" t="s">
        <v>161</v>
      </c>
      <c r="U26" s="51" t="s">
        <v>162</v>
      </c>
      <c r="V26" s="51" t="s">
        <v>163</v>
      </c>
      <c r="W26" s="51" t="s">
        <v>164</v>
      </c>
      <c r="X26" s="51" t="s">
        <v>165</v>
      </c>
      <c r="Y26" s="51" t="s">
        <v>166</v>
      </c>
      <c r="Z26" s="51" t="s">
        <v>167</v>
      </c>
      <c r="AA26" s="51" t="s">
        <v>168</v>
      </c>
      <c r="AB26" s="51" t="s">
        <v>169</v>
      </c>
    </row>
    <row r="28" spans="1:41">
      <c r="AA28" s="51" t="s">
        <v>170</v>
      </c>
      <c r="AB28" s="51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CA9A9-C661-4EEA-A3FD-6AF902332368}">
  <dimension ref="A1:AO28"/>
  <sheetViews>
    <sheetView workbookViewId="0"/>
  </sheetViews>
  <sheetFormatPr defaultRowHeight="15"/>
  <sheetData>
    <row r="1" spans="1:34">
      <c r="A1" s="51" t="s">
        <v>172</v>
      </c>
      <c r="B1" s="51" t="s">
        <v>41</v>
      </c>
      <c r="C1" s="51" t="s">
        <v>7</v>
      </c>
      <c r="D1" s="51" t="s">
        <v>7</v>
      </c>
      <c r="E1" s="51" t="s">
        <v>7</v>
      </c>
      <c r="F1" s="51" t="s">
        <v>7</v>
      </c>
      <c r="G1" s="51" t="s">
        <v>7</v>
      </c>
      <c r="H1" s="51" t="s">
        <v>7</v>
      </c>
      <c r="I1" s="51" t="s">
        <v>7</v>
      </c>
      <c r="J1" s="51" t="s">
        <v>48</v>
      </c>
      <c r="K1" s="51" t="s">
        <v>17</v>
      </c>
      <c r="L1" s="51" t="s">
        <v>17</v>
      </c>
      <c r="M1" s="51" t="s">
        <v>17</v>
      </c>
      <c r="N1" s="51" t="s">
        <v>17</v>
      </c>
      <c r="O1" s="51" t="s">
        <v>17</v>
      </c>
      <c r="P1" s="51" t="s">
        <v>17</v>
      </c>
      <c r="Q1" s="51" t="s">
        <v>17</v>
      </c>
      <c r="R1" s="51" t="s">
        <v>17</v>
      </c>
      <c r="S1" s="51" t="s">
        <v>17</v>
      </c>
      <c r="T1" s="51" t="s">
        <v>17</v>
      </c>
      <c r="U1" s="51" t="s">
        <v>17</v>
      </c>
      <c r="V1" s="51" t="s">
        <v>17</v>
      </c>
      <c r="W1" s="51" t="s">
        <v>17</v>
      </c>
      <c r="X1" s="51" t="s">
        <v>7</v>
      </c>
      <c r="Y1" s="51" t="s">
        <v>7</v>
      </c>
      <c r="Z1" s="51" t="s">
        <v>17</v>
      </c>
      <c r="AA1" s="51" t="s">
        <v>17</v>
      </c>
      <c r="AB1" s="51" t="s">
        <v>17</v>
      </c>
      <c r="AG1" s="51" t="s">
        <v>7</v>
      </c>
      <c r="AH1" s="51" t="s">
        <v>7</v>
      </c>
    </row>
    <row r="2" spans="1:34">
      <c r="A2" s="51" t="s">
        <v>7</v>
      </c>
      <c r="D2" s="51" t="s">
        <v>18</v>
      </c>
      <c r="E2" s="51" t="s">
        <v>90</v>
      </c>
    </row>
    <row r="3" spans="1:34">
      <c r="A3" s="51" t="s">
        <v>7</v>
      </c>
      <c r="D3" s="51" t="s">
        <v>21</v>
      </c>
      <c r="E3" s="51" t="s">
        <v>19</v>
      </c>
      <c r="F3" s="51" t="s">
        <v>20</v>
      </c>
      <c r="G3" s="51" t="s">
        <v>22</v>
      </c>
      <c r="H3" s="51" t="s">
        <v>42</v>
      </c>
      <c r="I3" s="51" t="s">
        <v>23</v>
      </c>
    </row>
    <row r="4" spans="1:34">
      <c r="A4" s="51" t="s">
        <v>7</v>
      </c>
      <c r="C4" s="51" t="s">
        <v>11</v>
      </c>
      <c r="D4" s="51" t="s">
        <v>91</v>
      </c>
      <c r="E4" s="51" t="s">
        <v>92</v>
      </c>
      <c r="F4" s="51" t="s">
        <v>46</v>
      </c>
      <c r="G4" s="51" t="s">
        <v>24</v>
      </c>
      <c r="H4" s="51" t="s">
        <v>93</v>
      </c>
    </row>
    <row r="5" spans="1:34">
      <c r="A5" s="51" t="s">
        <v>7</v>
      </c>
      <c r="C5" s="51" t="s">
        <v>10</v>
      </c>
      <c r="D5" s="51" t="s">
        <v>94</v>
      </c>
      <c r="E5" s="51" t="s">
        <v>95</v>
      </c>
      <c r="F5" s="51" t="s">
        <v>47</v>
      </c>
      <c r="G5" s="51" t="s">
        <v>24</v>
      </c>
      <c r="H5" s="51" t="s">
        <v>93</v>
      </c>
      <c r="I5" s="51" t="s">
        <v>96</v>
      </c>
    </row>
    <row r="6" spans="1:34">
      <c r="A6" s="51" t="s">
        <v>7</v>
      </c>
      <c r="C6" s="51" t="s">
        <v>36</v>
      </c>
      <c r="D6" s="51" t="s">
        <v>97</v>
      </c>
      <c r="E6" s="51" t="s">
        <v>98</v>
      </c>
      <c r="F6" s="51" t="s">
        <v>47</v>
      </c>
      <c r="G6" s="51" t="s">
        <v>24</v>
      </c>
      <c r="H6" s="51" t="s">
        <v>93</v>
      </c>
      <c r="I6" s="51" t="s">
        <v>99</v>
      </c>
    </row>
    <row r="7" spans="1:34">
      <c r="A7" s="51" t="s">
        <v>7</v>
      </c>
    </row>
    <row r="8" spans="1:34">
      <c r="A8" s="51" t="s">
        <v>7</v>
      </c>
    </row>
    <row r="9" spans="1:34">
      <c r="A9" s="51" t="s">
        <v>7</v>
      </c>
    </row>
    <row r="10" spans="1:34">
      <c r="A10" s="51" t="s">
        <v>7</v>
      </c>
    </row>
    <row r="11" spans="1:34">
      <c r="A11" s="51" t="s">
        <v>7</v>
      </c>
      <c r="C11" s="51" t="s">
        <v>26</v>
      </c>
      <c r="E11" s="51" t="s">
        <v>100</v>
      </c>
    </row>
    <row r="12" spans="1:34">
      <c r="A12" s="51" t="s">
        <v>7</v>
      </c>
      <c r="C12" s="51" t="s">
        <v>27</v>
      </c>
      <c r="E12" s="51" t="s">
        <v>101</v>
      </c>
    </row>
    <row r="13" spans="1:34">
      <c r="A13" s="51" t="s">
        <v>7</v>
      </c>
      <c r="C13" s="51" t="s">
        <v>37</v>
      </c>
      <c r="E13" s="51" t="s">
        <v>102</v>
      </c>
    </row>
    <row r="14" spans="1:34">
      <c r="A14" s="51" t="s">
        <v>7</v>
      </c>
      <c r="C14" s="51" t="s">
        <v>35</v>
      </c>
      <c r="E14" s="51" t="s">
        <v>103</v>
      </c>
    </row>
    <row r="15" spans="1:34">
      <c r="A15" s="51" t="s">
        <v>7</v>
      </c>
      <c r="C15" s="51" t="s">
        <v>38</v>
      </c>
      <c r="E15" s="51" t="s">
        <v>104</v>
      </c>
    </row>
    <row r="16" spans="1:34">
      <c r="A16" s="51" t="s">
        <v>7</v>
      </c>
      <c r="C16" s="51" t="s">
        <v>39</v>
      </c>
      <c r="E16" s="51" t="s">
        <v>105</v>
      </c>
    </row>
    <row r="17" spans="1:41">
      <c r="A17" s="51" t="s">
        <v>7</v>
      </c>
    </row>
    <row r="18" spans="1:41">
      <c r="A18" s="51" t="s">
        <v>7</v>
      </c>
    </row>
    <row r="21" spans="1:41">
      <c r="K21" s="51" t="s">
        <v>40</v>
      </c>
    </row>
    <row r="23" spans="1:41">
      <c r="E23" s="51" t="s">
        <v>28</v>
      </c>
      <c r="K23" s="51" t="s">
        <v>54</v>
      </c>
      <c r="L23" s="51" t="s">
        <v>55</v>
      </c>
      <c r="M23" s="51" t="s">
        <v>14</v>
      </c>
      <c r="N23" s="51" t="s">
        <v>15</v>
      </c>
      <c r="O23" s="51" t="s">
        <v>29</v>
      </c>
      <c r="P23" s="51" t="s">
        <v>56</v>
      </c>
      <c r="Q23" s="51" t="s">
        <v>57</v>
      </c>
      <c r="R23" s="51" t="s">
        <v>30</v>
      </c>
      <c r="S23" s="51" t="s">
        <v>34</v>
      </c>
      <c r="T23" s="51" t="s">
        <v>32</v>
      </c>
      <c r="U23" s="51" t="s">
        <v>16</v>
      </c>
      <c r="V23" s="51" t="s">
        <v>58</v>
      </c>
      <c r="W23" s="51" t="s">
        <v>59</v>
      </c>
      <c r="X23" s="51" t="s">
        <v>33</v>
      </c>
      <c r="Y23" s="51" t="s">
        <v>12</v>
      </c>
      <c r="Z23" s="51" t="s">
        <v>31</v>
      </c>
      <c r="AA23" s="51" t="s">
        <v>13</v>
      </c>
      <c r="AB23" s="51" t="s">
        <v>49</v>
      </c>
      <c r="AC23" s="51" t="s">
        <v>50</v>
      </c>
      <c r="AD23" s="51" t="s">
        <v>60</v>
      </c>
      <c r="AE23" s="51" t="s">
        <v>61</v>
      </c>
      <c r="AF23" s="51" t="s">
        <v>62</v>
      </c>
      <c r="AG23" s="51" t="s">
        <v>63</v>
      </c>
      <c r="AH23" s="51" t="s">
        <v>64</v>
      </c>
      <c r="AI23" s="51" t="s">
        <v>65</v>
      </c>
      <c r="AJ23" s="51" t="s">
        <v>66</v>
      </c>
      <c r="AK23" s="51" t="s">
        <v>67</v>
      </c>
      <c r="AL23" s="51" t="s">
        <v>68</v>
      </c>
      <c r="AM23" s="51" t="s">
        <v>69</v>
      </c>
      <c r="AN23" s="51" t="s">
        <v>70</v>
      </c>
      <c r="AO23" s="51" t="s">
        <v>71</v>
      </c>
    </row>
    <row r="24" spans="1:41">
      <c r="B24" s="51" t="s">
        <v>106</v>
      </c>
      <c r="C24" s="51" t="s">
        <v>43</v>
      </c>
      <c r="E24" s="51" t="s">
        <v>107</v>
      </c>
      <c r="K24" s="51" t="s">
        <v>108</v>
      </c>
      <c r="L24" s="51" t="s">
        <v>109</v>
      </c>
      <c r="M24" s="51" t="s">
        <v>110</v>
      </c>
      <c r="N24" s="51" t="s">
        <v>111</v>
      </c>
      <c r="O24" s="51" t="s">
        <v>112</v>
      </c>
      <c r="P24" s="51" t="s">
        <v>113</v>
      </c>
      <c r="R24" s="51" t="s">
        <v>114</v>
      </c>
      <c r="S24" s="51" t="s">
        <v>115</v>
      </c>
      <c r="T24" s="51" t="s">
        <v>116</v>
      </c>
      <c r="U24" s="51" t="s">
        <v>117</v>
      </c>
      <c r="V24" s="51" t="s">
        <v>118</v>
      </c>
      <c r="W24" s="51" t="s">
        <v>119</v>
      </c>
      <c r="X24" s="51" t="s">
        <v>120</v>
      </c>
      <c r="Y24" s="51" t="s">
        <v>121</v>
      </c>
      <c r="Z24" s="51" t="s">
        <v>122</v>
      </c>
      <c r="AA24" s="51" t="s">
        <v>123</v>
      </c>
      <c r="AB24" s="51" t="s">
        <v>124</v>
      </c>
      <c r="AC24" s="51" t="s">
        <v>125</v>
      </c>
      <c r="AD24" s="51" t="s">
        <v>126</v>
      </c>
      <c r="AE24" s="51" t="s">
        <v>125</v>
      </c>
      <c r="AF24" s="51" t="s">
        <v>72</v>
      </c>
      <c r="AG24" s="51" t="s">
        <v>127</v>
      </c>
      <c r="AH24" s="51" t="s">
        <v>73</v>
      </c>
      <c r="AI24" s="51" t="s">
        <v>74</v>
      </c>
      <c r="AJ24" s="51" t="s">
        <v>128</v>
      </c>
      <c r="AK24" s="51" t="s">
        <v>129</v>
      </c>
      <c r="AL24" s="51" t="s">
        <v>130</v>
      </c>
      <c r="AM24" s="51" t="s">
        <v>131</v>
      </c>
      <c r="AN24" s="51" t="s">
        <v>132</v>
      </c>
      <c r="AO24" s="51" t="s">
        <v>133</v>
      </c>
    </row>
    <row r="25" spans="1:41">
      <c r="B25" s="51" t="s">
        <v>134</v>
      </c>
      <c r="C25" s="51" t="s">
        <v>44</v>
      </c>
      <c r="E25" s="51" t="s">
        <v>135</v>
      </c>
      <c r="K25" s="51" t="s">
        <v>136</v>
      </c>
      <c r="L25" s="51" t="s">
        <v>137</v>
      </c>
      <c r="M25" s="51" t="s">
        <v>138</v>
      </c>
      <c r="N25" s="51" t="s">
        <v>139</v>
      </c>
      <c r="O25" s="51" t="s">
        <v>140</v>
      </c>
      <c r="P25" s="51" t="s">
        <v>141</v>
      </c>
      <c r="Q25" s="51" t="s">
        <v>142</v>
      </c>
      <c r="S25" s="51" t="s">
        <v>141</v>
      </c>
      <c r="T25" s="51" t="s">
        <v>143</v>
      </c>
      <c r="U25" s="51" t="s">
        <v>144</v>
      </c>
      <c r="V25" s="51" t="s">
        <v>145</v>
      </c>
      <c r="W25" s="51" t="s">
        <v>146</v>
      </c>
      <c r="X25" s="51" t="s">
        <v>147</v>
      </c>
      <c r="Y25" s="51" t="s">
        <v>148</v>
      </c>
      <c r="Z25" s="51" t="s">
        <v>149</v>
      </c>
      <c r="AA25" s="51" t="s">
        <v>150</v>
      </c>
      <c r="AB25" s="51" t="s">
        <v>151</v>
      </c>
    </row>
    <row r="26" spans="1:41">
      <c r="B26" s="51" t="s">
        <v>152</v>
      </c>
      <c r="C26" s="51" t="s">
        <v>45</v>
      </c>
      <c r="E26" s="51" t="s">
        <v>153</v>
      </c>
      <c r="K26" s="51" t="s">
        <v>154</v>
      </c>
      <c r="L26" s="51" t="s">
        <v>155</v>
      </c>
      <c r="M26" s="51" t="s">
        <v>156</v>
      </c>
      <c r="N26" s="51" t="s">
        <v>157</v>
      </c>
      <c r="O26" s="51" t="s">
        <v>158</v>
      </c>
      <c r="P26" s="51" t="s">
        <v>159</v>
      </c>
      <c r="Q26" s="51" t="s">
        <v>160</v>
      </c>
      <c r="S26" s="51" t="s">
        <v>159</v>
      </c>
      <c r="T26" s="51" t="s">
        <v>161</v>
      </c>
      <c r="U26" s="51" t="s">
        <v>162</v>
      </c>
      <c r="V26" s="51" t="s">
        <v>163</v>
      </c>
      <c r="W26" s="51" t="s">
        <v>164</v>
      </c>
      <c r="X26" s="51" t="s">
        <v>165</v>
      </c>
      <c r="Y26" s="51" t="s">
        <v>166</v>
      </c>
      <c r="Z26" s="51" t="s">
        <v>167</v>
      </c>
      <c r="AA26" s="51" t="s">
        <v>168</v>
      </c>
      <c r="AB26" s="51" t="s">
        <v>169</v>
      </c>
    </row>
    <row r="28" spans="1:41">
      <c r="AA28" s="51" t="s">
        <v>170</v>
      </c>
      <c r="AB28" s="51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B308E-2187-4096-8E3A-2EA15F72A443}">
  <dimension ref="A1:E30"/>
  <sheetViews>
    <sheetView workbookViewId="0"/>
  </sheetViews>
  <sheetFormatPr defaultRowHeight="15"/>
  <sheetData>
    <row r="1" spans="1:5">
      <c r="A1" s="51" t="s">
        <v>175</v>
      </c>
      <c r="B1" s="51" t="s">
        <v>1</v>
      </c>
      <c r="C1" s="51" t="s">
        <v>2</v>
      </c>
      <c r="D1" s="51" t="s">
        <v>3</v>
      </c>
    </row>
    <row r="2" spans="1:5">
      <c r="B2" s="51" t="s">
        <v>18</v>
      </c>
      <c r="C2" s="51" t="s">
        <v>4</v>
      </c>
    </row>
    <row r="3" spans="1:5">
      <c r="A3" s="51" t="s">
        <v>0</v>
      </c>
      <c r="B3" s="51" t="s">
        <v>5</v>
      </c>
      <c r="C3" s="51" t="s">
        <v>77</v>
      </c>
    </row>
    <row r="4" spans="1:5">
      <c r="A4" s="51" t="s">
        <v>0</v>
      </c>
      <c r="B4" s="51" t="s">
        <v>6</v>
      </c>
      <c r="C4" s="51" t="s">
        <v>78</v>
      </c>
    </row>
    <row r="5" spans="1:5">
      <c r="A5" s="51" t="s">
        <v>0</v>
      </c>
      <c r="B5" s="51" t="s">
        <v>25</v>
      </c>
      <c r="C5" s="51" t="s">
        <v>79</v>
      </c>
      <c r="D5" s="51" t="s">
        <v>80</v>
      </c>
      <c r="E5" s="51" t="s">
        <v>51</v>
      </c>
    </row>
    <row r="8" spans="1:5">
      <c r="A8" s="51" t="s">
        <v>8</v>
      </c>
      <c r="C8" s="51" t="s">
        <v>81</v>
      </c>
    </row>
    <row r="9" spans="1:5">
      <c r="A9" s="51" t="s">
        <v>9</v>
      </c>
      <c r="C9" s="51" t="s">
        <v>82</v>
      </c>
    </row>
    <row r="10" spans="1:5">
      <c r="B10" s="51" t="s">
        <v>37</v>
      </c>
      <c r="C10" s="51" t="s">
        <v>83</v>
      </c>
    </row>
    <row r="11" spans="1:5">
      <c r="B11" s="51" t="s">
        <v>35</v>
      </c>
      <c r="C11" s="51" t="s">
        <v>83</v>
      </c>
    </row>
    <row r="12" spans="1:5">
      <c r="B12" s="51" t="s">
        <v>38</v>
      </c>
      <c r="C12" s="51" t="s">
        <v>84</v>
      </c>
    </row>
    <row r="13" spans="1:5">
      <c r="B13" s="51" t="s">
        <v>39</v>
      </c>
      <c r="C13" s="51" t="s">
        <v>85</v>
      </c>
      <c r="D13" s="51" t="s">
        <v>86</v>
      </c>
    </row>
    <row r="14" spans="1:5">
      <c r="D14" s="51" t="s">
        <v>87</v>
      </c>
    </row>
    <row r="15" spans="1:5">
      <c r="D15" s="51" t="s">
        <v>52</v>
      </c>
    </row>
    <row r="28" spans="3:4">
      <c r="C28" s="51" t="s">
        <v>53</v>
      </c>
      <c r="D28" s="51" t="s">
        <v>52</v>
      </c>
    </row>
    <row r="29" spans="3:4">
      <c r="D29" s="51" t="s">
        <v>86</v>
      </c>
    </row>
    <row r="30" spans="3:4">
      <c r="D30" s="51" t="s"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FCBF2-82F8-44B5-9CFA-AB0B4F1ADB97}">
  <dimension ref="A1:AO31"/>
  <sheetViews>
    <sheetView workbookViewId="0"/>
  </sheetViews>
  <sheetFormatPr defaultRowHeight="15"/>
  <sheetData>
    <row r="1" spans="1:34">
      <c r="A1" s="51" t="s">
        <v>271</v>
      </c>
      <c r="B1" s="51" t="s">
        <v>41</v>
      </c>
      <c r="C1" s="51" t="s">
        <v>7</v>
      </c>
      <c r="D1" s="51" t="s">
        <v>7</v>
      </c>
      <c r="E1" s="51" t="s">
        <v>7</v>
      </c>
      <c r="F1" s="51" t="s">
        <v>7</v>
      </c>
      <c r="G1" s="51" t="s">
        <v>7</v>
      </c>
      <c r="H1" s="51" t="s">
        <v>7</v>
      </c>
      <c r="I1" s="51" t="s">
        <v>7</v>
      </c>
      <c r="J1" s="51" t="s">
        <v>48</v>
      </c>
      <c r="K1" s="51" t="s">
        <v>17</v>
      </c>
      <c r="L1" s="51" t="s">
        <v>17</v>
      </c>
      <c r="M1" s="51" t="s">
        <v>17</v>
      </c>
      <c r="N1" s="51" t="s">
        <v>17</v>
      </c>
      <c r="O1" s="51" t="s">
        <v>17</v>
      </c>
      <c r="P1" s="51" t="s">
        <v>17</v>
      </c>
      <c r="Q1" s="51" t="s">
        <v>17</v>
      </c>
      <c r="R1" s="51" t="s">
        <v>17</v>
      </c>
      <c r="S1" s="51" t="s">
        <v>17</v>
      </c>
      <c r="T1" s="51" t="s">
        <v>17</v>
      </c>
      <c r="U1" s="51" t="s">
        <v>17</v>
      </c>
      <c r="V1" s="51" t="s">
        <v>17</v>
      </c>
      <c r="W1" s="51" t="s">
        <v>17</v>
      </c>
      <c r="X1" s="51" t="s">
        <v>7</v>
      </c>
      <c r="Y1" s="51" t="s">
        <v>7</v>
      </c>
      <c r="Z1" s="51" t="s">
        <v>17</v>
      </c>
      <c r="AA1" s="51" t="s">
        <v>17</v>
      </c>
      <c r="AB1" s="51" t="s">
        <v>17</v>
      </c>
      <c r="AG1" s="51" t="s">
        <v>7</v>
      </c>
      <c r="AH1" s="51" t="s">
        <v>7</v>
      </c>
    </row>
    <row r="2" spans="1:34">
      <c r="A2" s="51" t="s">
        <v>7</v>
      </c>
      <c r="D2" s="51" t="s">
        <v>18</v>
      </c>
      <c r="E2" s="51" t="s">
        <v>90</v>
      </c>
    </row>
    <row r="3" spans="1:34">
      <c r="A3" s="51" t="s">
        <v>7</v>
      </c>
      <c r="D3" s="51" t="s">
        <v>21</v>
      </c>
      <c r="E3" s="51" t="s">
        <v>19</v>
      </c>
      <c r="F3" s="51" t="s">
        <v>20</v>
      </c>
      <c r="G3" s="51" t="s">
        <v>22</v>
      </c>
      <c r="H3" s="51" t="s">
        <v>42</v>
      </c>
      <c r="I3" s="51" t="s">
        <v>23</v>
      </c>
    </row>
    <row r="4" spans="1:34">
      <c r="A4" s="51" t="s">
        <v>7</v>
      </c>
      <c r="C4" s="51" t="s">
        <v>11</v>
      </c>
      <c r="D4" s="51" t="s">
        <v>91</v>
      </c>
      <c r="E4" s="51" t="s">
        <v>92</v>
      </c>
      <c r="F4" s="51" t="s">
        <v>46</v>
      </c>
      <c r="G4" s="51" t="s">
        <v>24</v>
      </c>
      <c r="H4" s="51" t="s">
        <v>93</v>
      </c>
    </row>
    <row r="5" spans="1:34">
      <c r="A5" s="51" t="s">
        <v>7</v>
      </c>
      <c r="C5" s="51" t="s">
        <v>10</v>
      </c>
      <c r="D5" s="51" t="s">
        <v>94</v>
      </c>
      <c r="E5" s="51" t="s">
        <v>95</v>
      </c>
      <c r="F5" s="51" t="s">
        <v>47</v>
      </c>
      <c r="G5" s="51" t="s">
        <v>24</v>
      </c>
      <c r="H5" s="51" t="s">
        <v>93</v>
      </c>
      <c r="I5" s="51" t="s">
        <v>96</v>
      </c>
    </row>
    <row r="6" spans="1:34">
      <c r="A6" s="51" t="s">
        <v>7</v>
      </c>
      <c r="C6" s="51" t="s">
        <v>36</v>
      </c>
      <c r="D6" s="51" t="s">
        <v>97</v>
      </c>
      <c r="E6" s="51" t="s">
        <v>98</v>
      </c>
      <c r="F6" s="51" t="s">
        <v>47</v>
      </c>
      <c r="G6" s="51" t="s">
        <v>24</v>
      </c>
      <c r="H6" s="51" t="s">
        <v>93</v>
      </c>
      <c r="I6" s="51" t="s">
        <v>99</v>
      </c>
    </row>
    <row r="7" spans="1:34">
      <c r="A7" s="51" t="s">
        <v>7</v>
      </c>
    </row>
    <row r="8" spans="1:34">
      <c r="A8" s="51" t="s">
        <v>7</v>
      </c>
    </row>
    <row r="9" spans="1:34">
      <c r="A9" s="51" t="s">
        <v>7</v>
      </c>
    </row>
    <row r="10" spans="1:34">
      <c r="A10" s="51" t="s">
        <v>7</v>
      </c>
    </row>
    <row r="11" spans="1:34">
      <c r="A11" s="51" t="s">
        <v>7</v>
      </c>
      <c r="C11" s="51" t="s">
        <v>26</v>
      </c>
      <c r="E11" s="51" t="s">
        <v>100</v>
      </c>
    </row>
    <row r="12" spans="1:34">
      <c r="A12" s="51" t="s">
        <v>7</v>
      </c>
      <c r="C12" s="51" t="s">
        <v>27</v>
      </c>
      <c r="E12" s="51" t="s">
        <v>101</v>
      </c>
    </row>
    <row r="13" spans="1:34">
      <c r="A13" s="51" t="s">
        <v>7</v>
      </c>
      <c r="C13" s="51" t="s">
        <v>37</v>
      </c>
      <c r="E13" s="51" t="s">
        <v>102</v>
      </c>
    </row>
    <row r="14" spans="1:34">
      <c r="A14" s="51" t="s">
        <v>7</v>
      </c>
      <c r="C14" s="51" t="s">
        <v>35</v>
      </c>
      <c r="E14" s="51" t="s">
        <v>103</v>
      </c>
    </row>
    <row r="15" spans="1:34">
      <c r="A15" s="51" t="s">
        <v>7</v>
      </c>
      <c r="C15" s="51" t="s">
        <v>38</v>
      </c>
      <c r="E15" s="51" t="s">
        <v>104</v>
      </c>
    </row>
    <row r="16" spans="1:34">
      <c r="A16" s="51" t="s">
        <v>7</v>
      </c>
      <c r="C16" s="51" t="s">
        <v>39</v>
      </c>
      <c r="E16" s="51" t="s">
        <v>105</v>
      </c>
    </row>
    <row r="17" spans="1:41">
      <c r="A17" s="51" t="s">
        <v>7</v>
      </c>
    </row>
    <row r="18" spans="1:41">
      <c r="A18" s="51" t="s">
        <v>7</v>
      </c>
    </row>
    <row r="21" spans="1:41">
      <c r="K21" s="51" t="s">
        <v>40</v>
      </c>
    </row>
    <row r="23" spans="1:41">
      <c r="E23" s="51" t="s">
        <v>28</v>
      </c>
      <c r="K23" s="51" t="s">
        <v>54</v>
      </c>
      <c r="L23" s="51" t="s">
        <v>55</v>
      </c>
      <c r="M23" s="51" t="s">
        <v>14</v>
      </c>
      <c r="N23" s="51" t="s">
        <v>15</v>
      </c>
      <c r="O23" s="51" t="s">
        <v>29</v>
      </c>
      <c r="P23" s="51" t="s">
        <v>56</v>
      </c>
      <c r="Q23" s="51" t="s">
        <v>57</v>
      </c>
      <c r="R23" s="51" t="s">
        <v>30</v>
      </c>
      <c r="S23" s="51" t="s">
        <v>34</v>
      </c>
      <c r="T23" s="51" t="s">
        <v>32</v>
      </c>
      <c r="U23" s="51" t="s">
        <v>16</v>
      </c>
      <c r="V23" s="51" t="s">
        <v>58</v>
      </c>
      <c r="W23" s="51" t="s">
        <v>59</v>
      </c>
      <c r="X23" s="51" t="s">
        <v>33</v>
      </c>
      <c r="Y23" s="51" t="s">
        <v>12</v>
      </c>
      <c r="Z23" s="51" t="s">
        <v>31</v>
      </c>
      <c r="AA23" s="51" t="s">
        <v>13</v>
      </c>
      <c r="AB23" s="51" t="s">
        <v>49</v>
      </c>
      <c r="AC23" s="51" t="s">
        <v>50</v>
      </c>
      <c r="AD23" s="51" t="s">
        <v>60</v>
      </c>
      <c r="AE23" s="51" t="s">
        <v>61</v>
      </c>
      <c r="AF23" s="51" t="s">
        <v>62</v>
      </c>
      <c r="AG23" s="51" t="s">
        <v>63</v>
      </c>
      <c r="AH23" s="51" t="s">
        <v>64</v>
      </c>
      <c r="AI23" s="51" t="s">
        <v>65</v>
      </c>
      <c r="AJ23" s="51" t="s">
        <v>66</v>
      </c>
      <c r="AK23" s="51" t="s">
        <v>67</v>
      </c>
      <c r="AL23" s="51" t="s">
        <v>68</v>
      </c>
      <c r="AM23" s="51" t="s">
        <v>69</v>
      </c>
      <c r="AN23" s="51" t="s">
        <v>70</v>
      </c>
      <c r="AO23" s="51" t="s">
        <v>71</v>
      </c>
    </row>
    <row r="24" spans="1:41">
      <c r="B24" s="51" t="s">
        <v>106</v>
      </c>
      <c r="C24" s="51" t="s">
        <v>43</v>
      </c>
      <c r="E24" s="51" t="s">
        <v>107</v>
      </c>
      <c r="K24" s="51" t="s">
        <v>108</v>
      </c>
      <c r="L24" s="51" t="s">
        <v>109</v>
      </c>
      <c r="M24" s="51" t="s">
        <v>110</v>
      </c>
      <c r="N24" s="51" t="s">
        <v>111</v>
      </c>
      <c r="O24" s="51" t="s">
        <v>112</v>
      </c>
      <c r="P24" s="51" t="s">
        <v>113</v>
      </c>
      <c r="R24" s="51" t="s">
        <v>114</v>
      </c>
      <c r="S24" s="51" t="s">
        <v>115</v>
      </c>
      <c r="T24" s="51" t="s">
        <v>116</v>
      </c>
      <c r="U24" s="51" t="s">
        <v>117</v>
      </c>
      <c r="V24" s="51" t="s">
        <v>118</v>
      </c>
      <c r="W24" s="51" t="s">
        <v>119</v>
      </c>
      <c r="X24" s="51" t="s">
        <v>120</v>
      </c>
      <c r="Y24" s="51" t="s">
        <v>121</v>
      </c>
      <c r="Z24" s="51" t="s">
        <v>122</v>
      </c>
      <c r="AA24" s="51" t="s">
        <v>123</v>
      </c>
      <c r="AB24" s="51" t="s">
        <v>124</v>
      </c>
      <c r="AC24" s="51" t="s">
        <v>125</v>
      </c>
      <c r="AD24" s="51" t="s">
        <v>126</v>
      </c>
      <c r="AE24" s="51" t="s">
        <v>125</v>
      </c>
      <c r="AF24" s="51" t="s">
        <v>72</v>
      </c>
      <c r="AG24" s="51" t="s">
        <v>127</v>
      </c>
      <c r="AH24" s="51" t="s">
        <v>73</v>
      </c>
      <c r="AI24" s="51" t="s">
        <v>74</v>
      </c>
      <c r="AJ24" s="51" t="s">
        <v>128</v>
      </c>
      <c r="AK24" s="51" t="s">
        <v>129</v>
      </c>
      <c r="AL24" s="51" t="s">
        <v>130</v>
      </c>
      <c r="AM24" s="51" t="s">
        <v>131</v>
      </c>
      <c r="AN24" s="51" t="s">
        <v>132</v>
      </c>
      <c r="AO24" s="51" t="s">
        <v>133</v>
      </c>
    </row>
    <row r="25" spans="1:41">
      <c r="A25" s="51" t="s">
        <v>173</v>
      </c>
      <c r="B25" s="51" t="s">
        <v>134</v>
      </c>
      <c r="C25" s="51" t="s">
        <v>43</v>
      </c>
      <c r="E25" s="51" t="s">
        <v>177</v>
      </c>
      <c r="K25" s="51" t="s">
        <v>178</v>
      </c>
      <c r="L25" s="51" t="s">
        <v>179</v>
      </c>
      <c r="M25" s="51" t="s">
        <v>136</v>
      </c>
      <c r="N25" s="51" t="s">
        <v>137</v>
      </c>
      <c r="O25" s="51" t="s">
        <v>138</v>
      </c>
      <c r="P25" s="51" t="s">
        <v>180</v>
      </c>
      <c r="R25" s="51" t="s">
        <v>139</v>
      </c>
      <c r="S25" s="51" t="s">
        <v>140</v>
      </c>
      <c r="T25" s="51" t="s">
        <v>142</v>
      </c>
      <c r="U25" s="51" t="s">
        <v>181</v>
      </c>
      <c r="V25" s="51" t="s">
        <v>182</v>
      </c>
      <c r="W25" s="51" t="s">
        <v>183</v>
      </c>
      <c r="X25" s="51" t="s">
        <v>141</v>
      </c>
      <c r="Y25" s="51" t="s">
        <v>143</v>
      </c>
      <c r="Z25" s="51" t="s">
        <v>144</v>
      </c>
      <c r="AA25" s="51" t="s">
        <v>145</v>
      </c>
      <c r="AB25" s="51" t="s">
        <v>184</v>
      </c>
      <c r="AC25" s="51" t="s">
        <v>151</v>
      </c>
      <c r="AD25" s="51" t="s">
        <v>185</v>
      </c>
      <c r="AE25" s="51" t="s">
        <v>151</v>
      </c>
      <c r="AF25" s="51" t="s">
        <v>72</v>
      </c>
      <c r="AG25" s="51" t="s">
        <v>147</v>
      </c>
      <c r="AH25" s="51" t="s">
        <v>73</v>
      </c>
      <c r="AI25" s="51" t="s">
        <v>74</v>
      </c>
      <c r="AJ25" s="51" t="s">
        <v>186</v>
      </c>
      <c r="AK25" s="51" t="s">
        <v>187</v>
      </c>
      <c r="AL25" s="51" t="s">
        <v>188</v>
      </c>
      <c r="AM25" s="51" t="s">
        <v>189</v>
      </c>
      <c r="AN25" s="51" t="s">
        <v>190</v>
      </c>
      <c r="AO25" s="51" t="s">
        <v>191</v>
      </c>
    </row>
    <row r="26" spans="1:41">
      <c r="A26" s="51" t="s">
        <v>173</v>
      </c>
      <c r="B26" s="51" t="s">
        <v>152</v>
      </c>
      <c r="C26" s="51" t="s">
        <v>43</v>
      </c>
      <c r="E26" s="51" t="s">
        <v>192</v>
      </c>
      <c r="K26" s="51" t="s">
        <v>193</v>
      </c>
      <c r="L26" s="51" t="s">
        <v>194</v>
      </c>
      <c r="M26" s="51" t="s">
        <v>154</v>
      </c>
      <c r="N26" s="51" t="s">
        <v>155</v>
      </c>
      <c r="O26" s="51" t="s">
        <v>156</v>
      </c>
      <c r="P26" s="51" t="s">
        <v>195</v>
      </c>
      <c r="R26" s="51" t="s">
        <v>157</v>
      </c>
      <c r="S26" s="51" t="s">
        <v>158</v>
      </c>
      <c r="T26" s="51" t="s">
        <v>160</v>
      </c>
      <c r="U26" s="51" t="s">
        <v>196</v>
      </c>
      <c r="V26" s="51" t="s">
        <v>197</v>
      </c>
      <c r="W26" s="51" t="s">
        <v>198</v>
      </c>
      <c r="X26" s="51" t="s">
        <v>159</v>
      </c>
      <c r="Y26" s="51" t="s">
        <v>161</v>
      </c>
      <c r="Z26" s="51" t="s">
        <v>162</v>
      </c>
      <c r="AA26" s="51" t="s">
        <v>163</v>
      </c>
      <c r="AB26" s="51" t="s">
        <v>199</v>
      </c>
      <c r="AC26" s="51" t="s">
        <v>169</v>
      </c>
      <c r="AD26" s="51" t="s">
        <v>200</v>
      </c>
      <c r="AE26" s="51" t="s">
        <v>169</v>
      </c>
      <c r="AF26" s="51" t="s">
        <v>72</v>
      </c>
      <c r="AG26" s="51" t="s">
        <v>165</v>
      </c>
      <c r="AH26" s="51" t="s">
        <v>73</v>
      </c>
      <c r="AI26" s="51" t="s">
        <v>74</v>
      </c>
      <c r="AJ26" s="51" t="s">
        <v>201</v>
      </c>
      <c r="AK26" s="51" t="s">
        <v>202</v>
      </c>
      <c r="AL26" s="51" t="s">
        <v>203</v>
      </c>
      <c r="AM26" s="51" t="s">
        <v>204</v>
      </c>
      <c r="AN26" s="51" t="s">
        <v>205</v>
      </c>
      <c r="AO26" s="51" t="s">
        <v>206</v>
      </c>
    </row>
    <row r="27" spans="1:41">
      <c r="A27" s="51" t="s">
        <v>173</v>
      </c>
      <c r="B27" s="51" t="s">
        <v>207</v>
      </c>
      <c r="C27" s="51" t="s">
        <v>43</v>
      </c>
      <c r="E27" s="51" t="s">
        <v>208</v>
      </c>
      <c r="K27" s="51" t="s">
        <v>209</v>
      </c>
      <c r="L27" s="51" t="s">
        <v>210</v>
      </c>
      <c r="M27" s="51" t="s">
        <v>211</v>
      </c>
      <c r="N27" s="51" t="s">
        <v>212</v>
      </c>
      <c r="O27" s="51" t="s">
        <v>213</v>
      </c>
      <c r="P27" s="51" t="s">
        <v>214</v>
      </c>
      <c r="R27" s="51" t="s">
        <v>215</v>
      </c>
      <c r="S27" s="51" t="s">
        <v>216</v>
      </c>
      <c r="T27" s="51" t="s">
        <v>217</v>
      </c>
      <c r="U27" s="51" t="s">
        <v>218</v>
      </c>
      <c r="V27" s="51" t="s">
        <v>219</v>
      </c>
      <c r="W27" s="51" t="s">
        <v>220</v>
      </c>
      <c r="X27" s="51" t="s">
        <v>221</v>
      </c>
      <c r="Y27" s="51" t="s">
        <v>222</v>
      </c>
      <c r="Z27" s="51" t="s">
        <v>223</v>
      </c>
      <c r="AA27" s="51" t="s">
        <v>224</v>
      </c>
      <c r="AB27" s="51" t="s">
        <v>225</v>
      </c>
      <c r="AC27" s="51" t="s">
        <v>226</v>
      </c>
      <c r="AD27" s="51" t="s">
        <v>227</v>
      </c>
      <c r="AE27" s="51" t="s">
        <v>226</v>
      </c>
      <c r="AF27" s="51" t="s">
        <v>72</v>
      </c>
      <c r="AG27" s="51" t="s">
        <v>228</v>
      </c>
      <c r="AH27" s="51" t="s">
        <v>73</v>
      </c>
      <c r="AI27" s="51" t="s">
        <v>74</v>
      </c>
      <c r="AJ27" s="51" t="s">
        <v>229</v>
      </c>
      <c r="AK27" s="51" t="s">
        <v>230</v>
      </c>
      <c r="AL27" s="51" t="s">
        <v>231</v>
      </c>
      <c r="AM27" s="51" t="s">
        <v>232</v>
      </c>
      <c r="AN27" s="51" t="s">
        <v>233</v>
      </c>
      <c r="AO27" s="51" t="s">
        <v>234</v>
      </c>
    </row>
    <row r="28" spans="1:41">
      <c r="B28" s="51" t="s">
        <v>235</v>
      </c>
      <c r="C28" s="51" t="s">
        <v>44</v>
      </c>
      <c r="E28" s="51" t="s">
        <v>135</v>
      </c>
      <c r="K28" s="51" t="s">
        <v>236</v>
      </c>
      <c r="L28" s="51" t="s">
        <v>237</v>
      </c>
      <c r="M28" s="51" t="s">
        <v>238</v>
      </c>
      <c r="N28" s="51" t="s">
        <v>239</v>
      </c>
      <c r="O28" s="51" t="s">
        <v>240</v>
      </c>
      <c r="P28" s="51" t="s">
        <v>241</v>
      </c>
      <c r="Q28" s="51" t="s">
        <v>242</v>
      </c>
      <c r="S28" s="51" t="s">
        <v>241</v>
      </c>
      <c r="T28" s="51" t="s">
        <v>243</v>
      </c>
      <c r="U28" s="51" t="s">
        <v>244</v>
      </c>
      <c r="V28" s="51" t="s">
        <v>245</v>
      </c>
      <c r="W28" s="51" t="s">
        <v>246</v>
      </c>
      <c r="X28" s="51" t="s">
        <v>247</v>
      </c>
      <c r="Y28" s="51" t="s">
        <v>248</v>
      </c>
      <c r="Z28" s="51" t="s">
        <v>249</v>
      </c>
      <c r="AA28" s="51" t="s">
        <v>250</v>
      </c>
      <c r="AB28" s="51" t="s">
        <v>251</v>
      </c>
    </row>
    <row r="29" spans="1:41">
      <c r="B29" s="51" t="s">
        <v>252</v>
      </c>
      <c r="C29" s="51" t="s">
        <v>45</v>
      </c>
      <c r="E29" s="51" t="s">
        <v>153</v>
      </c>
      <c r="K29" s="51" t="s">
        <v>253</v>
      </c>
      <c r="L29" s="51" t="s">
        <v>254</v>
      </c>
      <c r="M29" s="51" t="s">
        <v>255</v>
      </c>
      <c r="N29" s="51" t="s">
        <v>256</v>
      </c>
      <c r="O29" s="51" t="s">
        <v>257</v>
      </c>
      <c r="P29" s="51" t="s">
        <v>258</v>
      </c>
      <c r="Q29" s="51" t="s">
        <v>259</v>
      </c>
      <c r="S29" s="51" t="s">
        <v>258</v>
      </c>
      <c r="T29" s="51" t="s">
        <v>260</v>
      </c>
      <c r="U29" s="51" t="s">
        <v>261</v>
      </c>
      <c r="V29" s="51" t="s">
        <v>262</v>
      </c>
      <c r="W29" s="51" t="s">
        <v>263</v>
      </c>
      <c r="X29" s="51" t="s">
        <v>264</v>
      </c>
      <c r="Y29" s="51" t="s">
        <v>265</v>
      </c>
      <c r="Z29" s="51" t="s">
        <v>266</v>
      </c>
      <c r="AA29" s="51" t="s">
        <v>267</v>
      </c>
      <c r="AB29" s="51" t="s">
        <v>268</v>
      </c>
    </row>
    <row r="31" spans="1:41">
      <c r="AA31" s="51" t="s">
        <v>269</v>
      </c>
      <c r="AB31" s="51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2024-03-05T11:37:46Z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