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MOHH-SYNAPXE - IBM\"/>
    </mc:Choice>
  </mc:AlternateContent>
  <xr:revisionPtr revIDLastSave="0" documentId="8_{DB4A8285-658E-41D3-BC2E-655016DD45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0" state="veryHidden" r:id="rId5"/>
    <sheet name="Sheet4" sheetId="151" state="veryHidden" r:id="rId6"/>
    <sheet name="Sheet5" sheetId="152" state="veryHidden" r:id="rId7"/>
    <sheet name="Sheet6" sheetId="153" state="veryHidden" r:id="rId8"/>
    <sheet name="Sheet7" sheetId="156" state="veryHidden" r:id="rId9"/>
    <sheet name="Sheet8" sheetId="157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4" i="2" l="1"/>
  <c r="AD24" i="2"/>
  <c r="E24" i="2"/>
  <c r="K24" i="2"/>
  <c r="L24" i="2"/>
  <c r="O24" i="2"/>
  <c r="P24" i="2"/>
  <c r="Q24" i="2"/>
  <c r="R24" i="2"/>
  <c r="U24" i="2"/>
  <c r="W24" i="2"/>
  <c r="X24" i="2"/>
  <c r="Y24" i="2"/>
  <c r="Z24" i="2"/>
  <c r="AB24" i="2"/>
  <c r="AG24" i="2"/>
  <c r="AH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AL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D26" i="2"/>
  <c r="AH26" i="2"/>
  <c r="AI26" i="2"/>
  <c r="E27" i="2"/>
  <c r="M27" i="2"/>
  <c r="N27" i="2"/>
  <c r="O27" i="2"/>
  <c r="Q27" i="2"/>
  <c r="R27" i="2"/>
  <c r="T27" i="2"/>
  <c r="U27" i="2"/>
  <c r="X27" i="2"/>
  <c r="Y27" i="2"/>
  <c r="Z27" i="2"/>
  <c r="AA27" i="2"/>
  <c r="AB27" i="2"/>
  <c r="AH27" i="2"/>
  <c r="AI27" i="2"/>
  <c r="D5" i="1"/>
  <c r="B25" i="2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D5" i="2" l="1"/>
  <c r="D4" i="2"/>
  <c r="E4" i="2" s="1"/>
  <c r="D6" i="2"/>
  <c r="I6" i="2"/>
  <c r="I5" i="2"/>
  <c r="C8" i="1"/>
  <c r="E6" i="2" l="1"/>
  <c r="B27" i="2"/>
  <c r="E5" i="2"/>
  <c r="B24" i="2"/>
  <c r="B26" i="2" l="1"/>
</calcChain>
</file>

<file path=xl/sharedStrings.xml><?xml version="1.0" encoding="utf-8"?>
<sst xmlns="http://schemas.openxmlformats.org/spreadsheetml/2006/main" count="887" uniqueCount="277">
  <si>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</si>
  <si>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</si>
  <si>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</si>
  <si>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</si>
  <si>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</si>
  <si>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</si>
  <si>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</si>
  <si>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</si>
  <si>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</si>
  <si>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</si>
  <si>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</si>
  <si>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</si>
  <si>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</si>
  <si>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</si>
  <si>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</si>
  <si>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</si>
  <si>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</si>
  <si>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</si>
  <si>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</si>
  <si>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</si>
  <si>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</si>
  <si>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</si>
  <si>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</si>
  <si>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</si>
  <si>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</si>
  <si>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</si>
  <si>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</si>
  <si>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</si>
  <si>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</si>
  <si>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</si>
  <si>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</si>
  <si>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</si>
  <si>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</si>
  <si>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</si>
  <si>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</si>
  <si>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</si>
  <si>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</si>
  <si>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</si>
  <si>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</si>
  <si>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</si>
  <si>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</si>
  <si>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</si>
  <si>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</si>
  <si>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</si>
  <si>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</si>
  <si>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</si>
  <si>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</si>
  <si>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</si>
  <si>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</si>
  <si>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</si>
  <si>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</si>
  <si>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</si>
  <si>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</si>
  <si>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</si>
  <si>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</si>
  <si>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</si>
  <si>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</si>
  <si>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</si>
  <si>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</si>
  <si>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</si>
  <si>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</si>
  <si>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</si>
  <si>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</si>
  <si>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</si>
  <si>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</si>
  <si>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</si>
  <si>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</si>
  <si>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</si>
  <si>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</si>
  <si>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</si>
  <si>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</si>
  <si>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</si>
  <si>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</si>
  <si>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</si>
  <si>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</si>
  <si>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</si>
  <si>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</si>
  <si>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</si>
  <si>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</si>
  <si>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</si>
  <si>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</si>
  <si>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</si>
  <si>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</si>
  <si>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</si>
  <si>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</si>
  <si>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</si>
  <si>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</si>
  <si>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</si>
  <si>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</si>
  <si>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</si>
  <si>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</si>
  <si>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</si>
  <si>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</si>
  <si>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</si>
  <si>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</si>
  <si>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</si>
  <si>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</si>
  <si>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</si>
  <si>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</si>
  <si>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</si>
  <si>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</si>
  <si>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</si>
  <si>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</si>
  <si>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</si>
  <si>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</si>
  <si>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</si>
  <si>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</si>
  <si>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</si>
  <si>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</si>
  <si>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</si>
  <si>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</si>
  <si>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</si>
  <si>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</si>
  <si>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</si>
  <si>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</si>
  <si>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</si>
  <si>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</si>
  <si>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</si>
  <si>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</si>
  <si>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</si>
  <si>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</si>
  <si>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</si>
  <si>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</si>
  <si>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</si>
  <si>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</si>
  <si>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</si>
  <si>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</si>
  <si>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</si>
  <si>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</si>
  <si>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</si>
  <si>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</si>
  <si>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</si>
  <si>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</si>
  <si>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</si>
  <si>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=SUM(N24-T24)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</si>
  <si>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</si>
  <si>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</si>
  <si>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</si>
  <si>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</si>
  <si>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</si>
  <si>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</si>
  <si>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</si>
  <si>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</si>
  <si>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</si>
  <si>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</si>
  <si>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</si>
  <si>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</si>
  <si>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</si>
  <si>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</si>
  <si>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</si>
  <si>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</si>
  <si>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</si>
  <si>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</si>
  <si>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</si>
  <si>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</si>
  <si>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</si>
  <si>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</si>
  <si>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</si>
  <si>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</si>
  <si>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</si>
  <si>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</si>
  <si>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</si>
  <si>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</si>
  <si>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</si>
  <si>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</si>
  <si>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</si>
  <si>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</si>
  <si>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</si>
  <si>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</si>
  <si>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</si>
  <si>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</si>
  <si>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</si>
  <si>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</si>
  <si>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</si>
  <si>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</si>
  <si>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</si>
  <si>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</si>
  <si>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</si>
  <si>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</si>
  <si>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</si>
  <si>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</si>
  <si>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</si>
  <si>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</si>
  <si>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</si>
  <si>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</si>
  <si>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</si>
  <si>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</si>
  <si>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</si>
  <si>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</si>
  <si>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</si>
  <si>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</si>
  <si>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</si>
  <si>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</si>
  <si>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=IF(M27="","Hide","Show")</t>
  </si>
  <si>
    <t>=IFERROR(AD27/AA27,0)</t>
  </si>
  <si>
    <t>Auto+Hide+Values+Formulas=Sheet8,Sheet5,Sheet6+FormulasOnly</t>
  </si>
  <si>
    <t>="'CM0159-SGD','CZ0023-SGD','CA0216-SGD','CA0061-SGD','CM0315-SGD','CS0312-SGD','CI0099-SGD'"</t>
  </si>
  <si>
    <t>="01/02/2024"</t>
  </si>
  <si>
    <t>="29/02/2024"</t>
  </si>
  <si>
    <t>="132|102|101"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</si>
  <si>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</si>
  <si>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</si>
  <si>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</si>
  <si>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</si>
  <si>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</si>
  <si>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</si>
  <si>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</si>
  <si>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</si>
  <si>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</si>
  <si>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</si>
  <si>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</si>
  <si>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</si>
  <si>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</si>
  <si>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</si>
  <si>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</si>
  <si>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</si>
  <si>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</si>
  <si>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</si>
  <si>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</si>
  <si>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</si>
  <si>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</si>
  <si>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</si>
  <si>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="""UICACS"","""",""SQL="",""2=DOCNUM"",""33034317"",""14=CUSTREF"",""8000009264"",""14=U_CUSTREF"",""8000009264"",""15=DOCDATE"",""23/2/2024"",""15=TAXDATE"",""23/2/2024"",""14=CARDCODE"",""CI0099-SGD"",""14=CARDNAME"",""SYNAPXE PTE. LTD."",""14=ITEMCODE"",""MS7JQ-00355GLP"",""14=ITEMNAME"",""MS "&amp;"SQLSVRENTCORE SNGL SA MVL 2LIC CORELIC"",""10=QUANTITY"",""4.000000"",""14=U_PONO"",""948680"",""15=U_PODATE"",""20/2/2024"",""10=U_TLINTCOS"",""0.000000"",""2=SLPCODE"",""132"",""14=SLPNAME"",""E0001-CS"",""14=MEMO"",""WENDY KUM CHIOU SZE"",""14=CONTACTNAME"",""E-INVOICE(AP DIRECT)"",""1"&amp;"0=LINETOTAL"",""31406.840000"",""14=U_ENR"","""",""14=U_MSENR"",""S7138270"",""14=U_MSPCN"",""AD5A91AA"",""14=ADDRESS2"",""MUHAMMAD IRFAN_x000D_SYNAPXE PTE LTD 6 SERANGOON NORTH AVE 5, #01-01/02 SINGAPORE 554910_x000D_MUHAMMAD IRFAN_x000D_TEL: 90690353_x000D_FAX: _x000D_EMAIL: muhammad.irfan@synapxe.sg"&amp;""""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</si>
  <si>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</si>
  <si>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</si>
  <si>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</si>
  <si>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</si>
  <si>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</si>
  <si>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</si>
  <si>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</si>
  <si>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</si>
  <si>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</si>
  <si>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</si>
  <si>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</si>
  <si>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</si>
  <si>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</si>
  <si>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</si>
  <si>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</si>
  <si>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</si>
  <si>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</si>
  <si>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</si>
  <si>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</si>
  <si>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</si>
  <si>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</si>
  <si>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</si>
  <si>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</si>
  <si>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</si>
  <si>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</si>
  <si>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</si>
  <si>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</si>
  <si>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</si>
  <si>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</si>
  <si>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</si>
  <si>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</si>
  <si>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</si>
  <si>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</si>
  <si>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</si>
  <si>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=IFERROR(NF($E26,"ADDRESS2"),"-")</t>
  </si>
  <si>
    <t>=IFERROR(NF($E26,"U_PODATE"),"-")</t>
  </si>
  <si>
    <t>=IFERROR(NF($E26,"U_PONO"),"-")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</si>
  <si>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</si>
  <si>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</si>
  <si>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</si>
  <si>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</si>
  <si>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</si>
  <si>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</si>
  <si>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</si>
  <si>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</si>
  <si>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</si>
  <si>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</si>
  <si>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</si>
  <si>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</si>
  <si>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=IFERROR(NF($E27,"U_PODATE"),"-")</t>
  </si>
  <si>
    <t>=IFERROR(NF($E27,"U_PONO"),"-")</t>
  </si>
  <si>
    <t>=SUBTOTAL(9,AO24:AO28)</t>
  </si>
  <si>
    <t>=SUBTOTAL(9,AP24:AP28)</t>
  </si>
  <si>
    <t>SA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</si>
</sst>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187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"01/02/2024"</f>
        <v>01/02/2024</v>
      </c>
    </row>
    <row r="4" spans="1:7">
      <c r="A4" s="1" t="s">
        <v>0</v>
      </c>
      <c r="B4" s="4" t="s">
        <v>6</v>
      </c>
      <c r="C4" s="5" t="str">
        <f>"29/02/2024"</f>
        <v>29/02/2024</v>
      </c>
    </row>
    <row r="5" spans="1:7">
      <c r="A5" s="1" t="s">
        <v>0</v>
      </c>
      <c r="B5" s="4" t="s">
        <v>26</v>
      </c>
      <c r="C5" s="4" t="str">
        <f>"132|102|101"</f>
        <v>132|102|101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01/Feb/2024..29/Feb/2024</v>
      </c>
    </row>
    <row r="9" spans="1:7">
      <c r="A9" s="1" t="s">
        <v>9</v>
      </c>
      <c r="C9" s="3" t="str">
        <f>TEXT($C$3,"yyyyMMdd") &amp; ".." &amp; TEXT($C$4,"yyyyMMdd")</f>
        <v>20240201..20240229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CD36-152C-4480-8E92-5899CDBDCE14}">
  <dimension ref="A1:AV29"/>
  <sheetViews>
    <sheetView workbookViewId="0"/>
  </sheetViews>
  <sheetFormatPr defaultRowHeight="15"/>
  <sheetData>
    <row r="1" spans="1:48">
      <c r="A1" s="65" t="s">
        <v>195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104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105</v>
      </c>
      <c r="E4" s="65" t="s">
        <v>106</v>
      </c>
      <c r="F4" s="65" t="s">
        <v>51</v>
      </c>
      <c r="G4" s="65" t="s">
        <v>25</v>
      </c>
      <c r="H4" s="65" t="s">
        <v>107</v>
      </c>
    </row>
    <row r="5" spans="1:48">
      <c r="A5" s="65" t="s">
        <v>7</v>
      </c>
      <c r="C5" s="65" t="s">
        <v>10</v>
      </c>
      <c r="D5" s="65" t="s">
        <v>108</v>
      </c>
      <c r="E5" s="65" t="s">
        <v>109</v>
      </c>
      <c r="F5" s="65" t="s">
        <v>52</v>
      </c>
      <c r="G5" s="65" t="s">
        <v>25</v>
      </c>
      <c r="H5" s="65" t="s">
        <v>107</v>
      </c>
      <c r="I5" s="65" t="s">
        <v>110</v>
      </c>
    </row>
    <row r="6" spans="1:48">
      <c r="A6" s="65" t="s">
        <v>7</v>
      </c>
      <c r="C6" s="65" t="s">
        <v>41</v>
      </c>
      <c r="D6" s="65" t="s">
        <v>111</v>
      </c>
      <c r="E6" s="65" t="s">
        <v>112</v>
      </c>
      <c r="F6" s="65" t="s">
        <v>52</v>
      </c>
      <c r="G6" s="65" t="s">
        <v>25</v>
      </c>
      <c r="H6" s="65" t="s">
        <v>107</v>
      </c>
      <c r="I6" s="65" t="s">
        <v>113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114</v>
      </c>
    </row>
    <row r="12" spans="1:48">
      <c r="A12" s="65" t="s">
        <v>7</v>
      </c>
      <c r="C12" s="65" t="s">
        <v>28</v>
      </c>
      <c r="E12" s="65" t="s">
        <v>115</v>
      </c>
    </row>
    <row r="13" spans="1:48">
      <c r="A13" s="65" t="s">
        <v>7</v>
      </c>
      <c r="C13" s="65" t="s">
        <v>42</v>
      </c>
      <c r="E13" s="65" t="s">
        <v>116</v>
      </c>
    </row>
    <row r="14" spans="1:48">
      <c r="A14" s="65" t="s">
        <v>7</v>
      </c>
      <c r="C14" s="65" t="s">
        <v>39</v>
      </c>
      <c r="E14" s="65" t="s">
        <v>117</v>
      </c>
    </row>
    <row r="15" spans="1:48">
      <c r="A15" s="65" t="s">
        <v>7</v>
      </c>
      <c r="C15" s="65" t="s">
        <v>43</v>
      </c>
      <c r="E15" s="65" t="s">
        <v>118</v>
      </c>
    </row>
    <row r="16" spans="1:48">
      <c r="A16" s="65" t="s">
        <v>7</v>
      </c>
      <c r="C16" s="65" t="s">
        <v>44</v>
      </c>
      <c r="E16" s="65" t="s">
        <v>119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120</v>
      </c>
      <c r="C24" s="65" t="s">
        <v>48</v>
      </c>
      <c r="E24" s="65" t="s">
        <v>121</v>
      </c>
      <c r="K24" s="65" t="s">
        <v>122</v>
      </c>
      <c r="L24" s="65" t="s">
        <v>123</v>
      </c>
      <c r="M24" s="65" t="s">
        <v>200</v>
      </c>
      <c r="N24" s="65" t="s">
        <v>201</v>
      </c>
      <c r="O24" s="65" t="s">
        <v>202</v>
      </c>
      <c r="P24" s="65" t="s">
        <v>203</v>
      </c>
      <c r="Q24" s="65" t="s">
        <v>204</v>
      </c>
      <c r="R24" s="65" t="s">
        <v>205</v>
      </c>
      <c r="S24" s="65" t="s">
        <v>206</v>
      </c>
      <c r="T24" s="65" t="s">
        <v>207</v>
      </c>
      <c r="U24" s="65" t="s">
        <v>208</v>
      </c>
      <c r="V24" s="65" t="s">
        <v>209</v>
      </c>
      <c r="W24" s="65" t="s">
        <v>134</v>
      </c>
      <c r="X24" s="65" t="s">
        <v>210</v>
      </c>
      <c r="Y24" s="65" t="s">
        <v>211</v>
      </c>
      <c r="Z24" s="65" t="s">
        <v>212</v>
      </c>
      <c r="AA24" s="65" t="s">
        <v>213</v>
      </c>
      <c r="AB24" s="65" t="s">
        <v>214</v>
      </c>
      <c r="AC24" s="65" t="s">
        <v>140</v>
      </c>
      <c r="AD24" s="65" t="s">
        <v>215</v>
      </c>
      <c r="AE24" s="65" t="s">
        <v>216</v>
      </c>
      <c r="AF24" s="65" t="s">
        <v>215</v>
      </c>
      <c r="AG24" s="65" t="s">
        <v>95</v>
      </c>
      <c r="AH24" s="65" t="s">
        <v>217</v>
      </c>
      <c r="AJ24" s="65" t="s">
        <v>96</v>
      </c>
      <c r="AK24" s="65" t="s">
        <v>210</v>
      </c>
      <c r="AL24" s="65" t="s">
        <v>211</v>
      </c>
      <c r="AM24" s="65" t="s">
        <v>218</v>
      </c>
      <c r="AN24" s="65" t="s">
        <v>219</v>
      </c>
      <c r="AO24" s="65" t="s">
        <v>220</v>
      </c>
      <c r="AP24" s="65" t="s">
        <v>221</v>
      </c>
    </row>
    <row r="25" spans="1:42">
      <c r="A25" s="65" t="s">
        <v>186</v>
      </c>
      <c r="B25" s="65" t="s">
        <v>148</v>
      </c>
      <c r="C25" s="65" t="s">
        <v>48</v>
      </c>
      <c r="E25" s="65" t="s">
        <v>222</v>
      </c>
      <c r="K25" s="65" t="s">
        <v>190</v>
      </c>
      <c r="L25" s="65" t="s">
        <v>191</v>
      </c>
      <c r="M25" s="65" t="s">
        <v>223</v>
      </c>
      <c r="N25" s="65" t="s">
        <v>224</v>
      </c>
      <c r="O25" s="65" t="s">
        <v>225</v>
      </c>
      <c r="P25" s="65" t="s">
        <v>226</v>
      </c>
      <c r="Q25" s="65" t="s">
        <v>227</v>
      </c>
      <c r="R25" s="65" t="s">
        <v>228</v>
      </c>
      <c r="S25" s="65" t="s">
        <v>229</v>
      </c>
      <c r="T25" s="65" t="s">
        <v>230</v>
      </c>
      <c r="U25" s="65" t="s">
        <v>231</v>
      </c>
      <c r="V25" s="65" t="s">
        <v>232</v>
      </c>
      <c r="W25" s="65" t="s">
        <v>192</v>
      </c>
      <c r="X25" s="65" t="s">
        <v>233</v>
      </c>
      <c r="Y25" s="65" t="s">
        <v>234</v>
      </c>
      <c r="Z25" s="65" t="s">
        <v>235</v>
      </c>
      <c r="AA25" s="65" t="s">
        <v>236</v>
      </c>
      <c r="AB25" s="65" t="s">
        <v>237</v>
      </c>
      <c r="AC25" s="65" t="s">
        <v>161</v>
      </c>
      <c r="AD25" s="65" t="s">
        <v>238</v>
      </c>
      <c r="AE25" s="65" t="s">
        <v>239</v>
      </c>
      <c r="AF25" s="65" t="s">
        <v>238</v>
      </c>
      <c r="AG25" s="65" t="s">
        <v>95</v>
      </c>
      <c r="AH25" s="65" t="s">
        <v>240</v>
      </c>
      <c r="AJ25" s="65" t="s">
        <v>96</v>
      </c>
      <c r="AK25" s="65" t="s">
        <v>233</v>
      </c>
      <c r="AL25" s="65" t="s">
        <v>234</v>
      </c>
      <c r="AM25" s="65" t="s">
        <v>241</v>
      </c>
      <c r="AN25" s="65" t="s">
        <v>242</v>
      </c>
      <c r="AO25" s="65" t="s">
        <v>243</v>
      </c>
      <c r="AP25" s="65" t="s">
        <v>244</v>
      </c>
    </row>
    <row r="26" spans="1:42">
      <c r="B26" s="65" t="s">
        <v>166</v>
      </c>
      <c r="C26" s="65" t="s">
        <v>49</v>
      </c>
      <c r="E26" s="65" t="s">
        <v>149</v>
      </c>
      <c r="M26" s="65" t="s">
        <v>245</v>
      </c>
      <c r="N26" s="65" t="s">
        <v>246</v>
      </c>
      <c r="O26" s="65" t="s">
        <v>247</v>
      </c>
      <c r="Q26" s="65" t="s">
        <v>248</v>
      </c>
      <c r="R26" s="65" t="s">
        <v>249</v>
      </c>
      <c r="T26" s="65" t="s">
        <v>250</v>
      </c>
      <c r="U26" s="65" t="s">
        <v>251</v>
      </c>
      <c r="X26" s="65" t="s">
        <v>250</v>
      </c>
      <c r="Y26" s="65" t="s">
        <v>252</v>
      </c>
      <c r="Z26" s="65" t="s">
        <v>253</v>
      </c>
      <c r="AA26" s="65" t="s">
        <v>254</v>
      </c>
      <c r="AB26" s="65" t="s">
        <v>255</v>
      </c>
      <c r="AC26" s="65" t="s">
        <v>179</v>
      </c>
      <c r="AD26" s="65" t="s">
        <v>256</v>
      </c>
      <c r="AH26" s="65" t="s">
        <v>257</v>
      </c>
      <c r="AL26" s="65" t="s">
        <v>258</v>
      </c>
      <c r="AM26" s="65" t="s">
        <v>259</v>
      </c>
    </row>
    <row r="27" spans="1:42">
      <c r="B27" s="65" t="s">
        <v>193</v>
      </c>
      <c r="C27" s="65" t="s">
        <v>50</v>
      </c>
      <c r="E27" s="65" t="s">
        <v>167</v>
      </c>
      <c r="M27" s="65" t="s">
        <v>260</v>
      </c>
      <c r="N27" s="65" t="s">
        <v>261</v>
      </c>
      <c r="O27" s="65" t="s">
        <v>262</v>
      </c>
      <c r="Q27" s="65" t="s">
        <v>263</v>
      </c>
      <c r="R27" s="65" t="s">
        <v>264</v>
      </c>
      <c r="T27" s="65" t="s">
        <v>265</v>
      </c>
      <c r="U27" s="65" t="s">
        <v>266</v>
      </c>
      <c r="X27" s="65" t="s">
        <v>265</v>
      </c>
      <c r="Y27" s="65" t="s">
        <v>267</v>
      </c>
      <c r="Z27" s="65" t="s">
        <v>268</v>
      </c>
      <c r="AA27" s="65" t="s">
        <v>269</v>
      </c>
      <c r="AB27" s="65" t="s">
        <v>270</v>
      </c>
      <c r="AC27" s="65" t="s">
        <v>194</v>
      </c>
      <c r="AD27" s="65" t="s">
        <v>271</v>
      </c>
      <c r="AL27" s="65" t="s">
        <v>272</v>
      </c>
      <c r="AM27" s="65" t="s">
        <v>273</v>
      </c>
    </row>
    <row r="29" spans="1:42">
      <c r="AC29" s="65" t="s">
        <v>274</v>
      </c>
      <c r="AD29" s="65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8"/>
  <sheetViews>
    <sheetView tabSelected="1" topLeftCell="K19" zoomScale="85" zoomScaleNormal="85" workbookViewId="0">
      <selection activeCell="AD39" sqref="AD3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9.28515625" style="4" customWidth="1"/>
    <col min="13" max="13" width="11" style="4" bestFit="1" customWidth="1"/>
    <col min="14" max="14" width="10.85546875" style="21" bestFit="1" customWidth="1"/>
    <col min="15" max="15" width="11.28515625" style="18" customWidth="1"/>
    <col min="16" max="16" width="17.285156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9.85546875" style="44" bestFit="1" customWidth="1"/>
    <col min="21" max="21" width="15.140625" style="44" bestFit="1" customWidth="1"/>
    <col min="22" max="22" width="19.85546875" style="44" bestFit="1" customWidth="1"/>
    <col min="23" max="23" width="13" style="44" customWidth="1"/>
    <col min="24" max="24" width="16.7109375" style="4" hidden="1" customWidth="1"/>
    <col min="25" max="25" width="68" style="4" hidden="1" customWidth="1"/>
    <col min="26" max="26" width="11" style="4" customWidth="1"/>
    <col min="27" max="27" width="10.5703125" style="58" bestFit="1" customWidth="1"/>
    <col min="28" max="28" width="8.7109375" style="4" customWidth="1"/>
    <col min="29" max="29" width="11.28515625" style="21" customWidth="1"/>
    <col min="30" max="30" width="16.7109375" style="4" customWidth="1"/>
    <col min="31" max="31" width="11.28515625" style="4" customWidth="1"/>
    <col min="32" max="32" width="11.28515625" style="21" customWidth="1"/>
    <col min="33" max="33" width="14.42578125" style="4" customWidth="1"/>
    <col min="34" max="34" width="43.85546875" style="4" bestFit="1" customWidth="1"/>
    <col min="35" max="35" width="13.42578125" style="4" bestFit="1" customWidth="1"/>
    <col min="36" max="36" width="14.28515625" style="4" customWidth="1"/>
    <col min="37" max="37" width="11.28515625" style="35" bestFit="1" customWidth="1"/>
    <col min="38" max="38" width="14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189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20240201..20240229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132|102|101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9" hidden="1">
      <c r="A17" s="1" t="s">
        <v>7</v>
      </c>
    </row>
    <row r="18" spans="1:49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49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9" s="39" customFormat="1" ht="18.75">
      <c r="A21" s="38"/>
      <c r="B21" s="38"/>
      <c r="I21" s="40"/>
      <c r="M21" s="66" t="s">
        <v>76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42"/>
      <c r="AK21" s="41"/>
      <c r="AL21" s="41"/>
    </row>
    <row r="22" spans="1:49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9" s="53" customFormat="1" ht="70.5" customHeight="1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15</v>
      </c>
      <c r="T23" s="47" t="s">
        <v>80</v>
      </c>
      <c r="U23" s="47" t="s">
        <v>34</v>
      </c>
      <c r="V23" s="47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49" ht="33" customHeight="1">
      <c r="B24" s="1" t="str">
        <f>IF(M24="","Hide","Show")</f>
        <v>Show</v>
      </c>
      <c r="C24" s="4" t="s">
        <v>48</v>
      </c>
      <c r="E24" s="13" t="str">
        <f>"""UICACS"","""",""SQL="",""2=DOCNUM"",""33034159"",""14=CUSTREF"",""8000009195"",""14=U_CUSTREF"",""8000009195"",""15=DOCDATE"",""4/2/2024"",""15=TAXDATE"",""4/2/2024"",""14=CARDCODE"",""CI0099-SGD"",""14=CARDNAME"",""SYNAPXE PTE. LTD."",""14=ITEMCODE"",""MS9EA-00268GLP"",""14=ITEMNAME"",""MS WI"&amp;"NSVRDCCORE SNGL SA MVL 2LIC CORELIC"",""10=QUANTITY"",""56.000000"",""14=U_PONO"",""ESU948338"",""15=U_PODATE"",""1/2/2024"",""10=U_TLINTCOS"",""0.000000"",""2=SLPCODE"",""101"",""14=SLPNAME"",""E0001-MM"",""14=MEMO"",""MELIZA MARQUEZ"",""14=CONTACTNAME"",""E-INVOICE(AP DIRECT)"",""10=LIN"&amp;"ETOTAL"",""27754.160000"",""14=U_ENR"","""",""14=U_MSENR"",""S7138270"",""14=U_MSPCN"",""871D43D1"",""14=ADDRESS2"",""SYNAPXE PTE LTD_x000D_6 SERANGOON NORTH AVENUE 5, #01-01/02  SINGAPORE 554910_x000D_Li JiangCheng_x000D_TEL: _x000D_FAX: _x000D_EMAIL: li.jiancheng@synapxe.sg"""</f>
        <v>"UICACS","","SQL=","2=DOCNUM","33034159","14=CUSTREF","8000009195","14=U_CUSTREF","8000009195","15=DOCDATE","4/2/2024","15=TAXDATE","4/2/2024","14=CARDCODE","CI0099-SGD","14=CARDNAME","SYNAPXE PTE. LTD.","14=ITEMCODE","MS9EA-00268GLP","14=ITEMNAME","MS WINSVRDCCORE SNGL SA MVL 2LIC CORELIC","10=QUANTITY","56.000000","14=U_PONO","ESU948338","15=U_PODATE","1/2/2024","10=U_TLINTCOS","0.000000","2=SLPCODE","101","14=SLPNAME","E0001-MM","14=MEMO","MELIZA MARQUEZ","14=CONTACTNAME","E-INVOICE(AP DIRECT)","10=LINETOTAL","27754.160000","14=U_ENR","","14=U_MSENR","S7138270","14=U_MSPCN","871D43D1","14=ADDRESS2","SYNAPXE PTE LTD_x000D_6 SERANGOON NORTH AVENUE 5, #01-01/02  SINGAPORE 554910_x000D_Li JiangCheng_x000D_TEL: _x000D_FAX: _x000D_EMAIL: li.jiancheng@synapxe.sg"</v>
      </c>
      <c r="K24" s="4">
        <f>MONTH(N24)</f>
        <v>2</v>
      </c>
      <c r="L24" s="4">
        <f>YEAR(N24)</f>
        <v>2024</v>
      </c>
      <c r="M24" s="4">
        <v>33034159</v>
      </c>
      <c r="N24" s="37">
        <v>45326</v>
      </c>
      <c r="O24" s="4" t="str">
        <f>"S7138270"</f>
        <v>S7138270</v>
      </c>
      <c r="P24" s="4" t="str">
        <f>"871D43D1"</f>
        <v>871D43D1</v>
      </c>
      <c r="Q24" s="4" t="str">
        <f>"CI0099-SGD"</f>
        <v>CI0099-SGD</v>
      </c>
      <c r="R24" s="4" t="str">
        <f>"SYNAPXE PTE. LTD."</f>
        <v>SYNAPXE PTE. LTD.</v>
      </c>
      <c r="S24" s="49" t="str">
        <f>"8000009195"</f>
        <v>8000009195</v>
      </c>
      <c r="T24" s="49">
        <v>45323</v>
      </c>
      <c r="U24" s="49" t="str">
        <f>"8000009195"</f>
        <v>8000009195</v>
      </c>
      <c r="V24" s="49">
        <v>45326</v>
      </c>
      <c r="W24" s="50">
        <f>SUM(N24-T24)</f>
        <v>3</v>
      </c>
      <c r="X24" s="62" t="str">
        <f>"MS9EA-00268GLP"</f>
        <v>MS9EA-00268GLP</v>
      </c>
      <c r="Y24" s="62" t="str">
        <f>"MS WINSVRDCCORE SNGL SA MVL 2LIC CORELIC"</f>
        <v>MS WINSVRDCCORE SNGL SA MVL 2LIC CORELIC</v>
      </c>
      <c r="Z24" s="62" t="str">
        <f>"MELIZA MARQUEZ"</f>
        <v>MELIZA MARQUEZ</v>
      </c>
      <c r="AA24" s="58">
        <v>56</v>
      </c>
      <c r="AB24" s="62" t="str">
        <f>"E-INVOICE(AP DIRECT)"</f>
        <v>E-INVOICE(AP DIRECT)</v>
      </c>
      <c r="AC24" s="60" t="s">
        <v>95</v>
      </c>
      <c r="AD24" s="64" t="str">
        <f>"SYNAPXE PTE LTD_x000D_6 SERANGOON NORTH AVENUE 5, #01-01/02  SINGAPORE 554910_x000D_Li JiangCheng_x000D_TEL: _x000D_FAX: _x000D_EMAIL: li.jiancheng@synapxe.sg"</f>
        <v>SYNAPXE PTE LTD_x000D_6 SERANGOON NORTH AVENUE 5, #01-01/02  SINGAPORE 554910_x000D_Li JiangCheng_x000D_TEL: _x000D_FAX: _x000D_EMAIL: li.jiancheng@synapxe.sg</v>
      </c>
      <c r="AE24" s="18"/>
      <c r="AF24" s="60" t="s">
        <v>96</v>
      </c>
      <c r="AG24" s="4" t="str">
        <f>"MS9EA-00268GLP"</f>
        <v>MS9EA-00268GLP</v>
      </c>
      <c r="AH24" s="4" t="str">
        <f>"MS WINSVRDCCORE SNGL SA MVL 2LIC CORELIC"</f>
        <v>MS WINSVRDCCORE SNGL SA MVL 2LIC CORELIC</v>
      </c>
      <c r="AI24" s="4" t="s">
        <v>276</v>
      </c>
      <c r="AJ24" s="16">
        <v>45352</v>
      </c>
      <c r="AK24" s="16">
        <v>46387</v>
      </c>
      <c r="AL24" s="4" t="str">
        <f>"-"</f>
        <v>-</v>
      </c>
    </row>
    <row r="25" spans="1:49" ht="33" customHeight="1">
      <c r="A25" s="1" t="s">
        <v>186</v>
      </c>
      <c r="B25" s="1" t="str">
        <f>IF(M25="","Hide","Show")</f>
        <v>Show</v>
      </c>
      <c r="C25" s="4" t="s">
        <v>48</v>
      </c>
      <c r="E25" s="13" t="str">
        <f>"""UICACS"","""",""SQL="",""2=DOCNUM"",""33034317"",""14=CUSTREF"",""8000009264"",""14=U_CUSTREF"",""8000009264"",""15=DOCDATE"",""23/2/2024"",""15=TAXDATE"",""23/2/2024"",""14=CARDCODE"",""CI0099-SGD"",""14=CARDNAME"",""SYNAPXE PTE. LTD."",""14=ITEMCODE"",""MS7JQ-00355GLP"",""14=ITEMNAME"",""MS "&amp;"SQLSVRENTCORE SNGL SA MVL 2LIC CORELIC"",""10=QUANTITY"",""4.000000"",""14=U_PONO"",""948680"",""15=U_PODATE"",""20/2/2024"",""10=U_TLINTCOS"",""0.000000"",""2=SLPCODE"",""132"",""14=SLPNAME"",""E0001-CS"",""14=MEMO"",""WENDY KUM CHIOU SZE"",""14=CONTACTNAME"",""E-INVOICE(AP DIRECT)"",""1"&amp;"0=LINETOTAL"",""31406.840000"",""14=U_ENR"","""",""14=U_MSENR"",""S7138270"",""14=U_MSPCN"",""AD5A91AA"",""14=ADDRESS2"",""MUHAMMAD IRFAN_x000D_SYNAPXE PTE LTD 6 SERANGOON NORTH AVE 5, #01-01/02 SINGAPORE 554910_x000D_MUHAMMAD IRFAN_x000D_TEL: 90690353_x000D_FAX: _x000D_EMAIL: muhammad.irfan@synapxe.sg"&amp;""""</f>
        <v>"UICACS","","SQL=","2=DOCNUM","33034317","14=CUSTREF","8000009264","14=U_CUSTREF","8000009264","15=DOCDATE","23/2/2024","15=TAXDATE","23/2/2024","14=CARDCODE","CI0099-SGD","14=CARDNAME","SYNAPXE PTE. LTD.","14=ITEMCODE","MS7JQ-00355GLP","14=ITEMNAME","MS SQLSVRENTCORE SNGL SA MVL 2LIC CORELIC","10=QUANTITY","4.000000","14=U_PONO","948680","15=U_PODATE","20/2/2024","10=U_TLINTCOS","0.000000","2=SLPCODE","132","14=SLPNAME","E0001-CS","14=MEMO","WENDY KUM CHIOU SZE","14=CONTACTNAME","E-INVOICE(AP DIRECT)","10=LINETOTAL","31406.840000","14=U_ENR","","14=U_MSENR","S7138270","14=U_MSPCN","AD5A91AA","14=ADDRESS2","MUHAMMAD IRFAN_x000D_SYNAPXE PTE LTD 6 SERANGOON NORTH AVE 5, #01-01/02 SINGAPORE 554910_x000D_MUHAMMAD IRFAN_x000D_TEL: 90690353_x000D_FAX: _x000D_EMAIL: muhammad.irfan@synapxe.sg"</v>
      </c>
      <c r="K25" s="4">
        <f>MONTH(N25)</f>
        <v>2</v>
      </c>
      <c r="L25" s="4">
        <f>YEAR(N25)</f>
        <v>2024</v>
      </c>
      <c r="M25" s="4">
        <v>33034317</v>
      </c>
      <c r="N25" s="37">
        <v>45345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49" t="str">
        <f>"8000009264"</f>
        <v>8000009264</v>
      </c>
      <c r="T25" s="49">
        <v>45342</v>
      </c>
      <c r="U25" s="49" t="str">
        <f>"8000009264"</f>
        <v>8000009264</v>
      </c>
      <c r="V25" s="49">
        <v>45345</v>
      </c>
      <c r="W25" s="50">
        <f>SUM(N25-T25)</f>
        <v>3</v>
      </c>
      <c r="X25" s="62" t="str">
        <f>"MS7JQ-00355GLP"</f>
        <v>MS7JQ-00355GLP</v>
      </c>
      <c r="Y25" s="62" t="str">
        <f>"MS SQLSVRENTCORE SNGL SA MVL 2LIC CORELIC"</f>
        <v>MS SQLSVRENTCORE SNGL SA MVL 2LIC CORELIC</v>
      </c>
      <c r="Z25" s="62" t="str">
        <f>"WENDY KUM CHIOU SZE"</f>
        <v>WENDY KUM CHIOU SZE</v>
      </c>
      <c r="AA25" s="58">
        <v>4</v>
      </c>
      <c r="AB25" s="62" t="str">
        <f>"E-INVOICE(AP DIRECT)"</f>
        <v>E-INVOICE(AP DIRECT)</v>
      </c>
      <c r="AC25" s="60" t="s">
        <v>95</v>
      </c>
      <c r="AD25" s="64" t="str">
        <f>"MUHAMMAD IRFAN_x000D_SYNAPXE PTE LTD 6 SERANGOON NORTH AVE 5, #01-01/02 SINGAPORE 554910_x000D_MUHAMMAD IRFAN_x000D_TEL: 90690353_x000D_FAX: _x000D_EMAIL: muhammad.irfan@synapxe.sg"</f>
        <v>MUHAMMAD IRFAN_x000D_SYNAPXE PTE LTD 6 SERANGOON NORTH AVE 5, #01-01/02 SINGAPORE 554910_x000D_MUHAMMAD IRFAN_x000D_TEL: 90690353_x000D_FAX: _x000D_EMAIL: muhammad.irfan@synapxe.sg</v>
      </c>
      <c r="AE25" s="18"/>
      <c r="AF25" s="60" t="s">
        <v>96</v>
      </c>
      <c r="AG25" s="4" t="str">
        <f>"MS7JQ-00355GLP"</f>
        <v>MS7JQ-00355GLP</v>
      </c>
      <c r="AH25" s="4" t="str">
        <f>"MS SQLSVRENTCORE SNGL SA MVL 2LIC CORELIC"</f>
        <v>MS SQLSVRENTCORE SNGL SA MVL 2LIC CORELIC</v>
      </c>
      <c r="AI25" s="4" t="s">
        <v>276</v>
      </c>
      <c r="AJ25" s="16">
        <v>45352</v>
      </c>
      <c r="AK25" s="16">
        <v>46387</v>
      </c>
      <c r="AL25" s="4" t="str">
        <f>"-"</f>
        <v>-</v>
      </c>
    </row>
    <row r="26" spans="1:49" hidden="1">
      <c r="B26" s="1" t="str">
        <f>IF(M26="","Hide","Show")</f>
        <v>Hide</v>
      </c>
      <c r="C26" s="4" t="s">
        <v>49</v>
      </c>
      <c r="E26" s="13" t="str">
        <f>""</f>
        <v/>
      </c>
      <c r="M26" s="4" t="str">
        <f>""</f>
        <v/>
      </c>
      <c r="N26" s="37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44" t="str">
        <f>""</f>
        <v/>
      </c>
      <c r="U26" s="44" t="str">
        <f>""</f>
        <v/>
      </c>
      <c r="V26" s="51"/>
      <c r="W26" s="51"/>
      <c r="X26" s="4" t="str">
        <f>""</f>
        <v/>
      </c>
      <c r="Y26" s="4" t="str">
        <f>""</f>
        <v/>
      </c>
      <c r="Z26" s="4" t="str">
        <f>""</f>
        <v/>
      </c>
      <c r="AA26" s="58" t="str">
        <f>""</f>
        <v/>
      </c>
      <c r="AB26" s="4" t="str">
        <f>""</f>
        <v/>
      </c>
      <c r="AC26" s="60"/>
      <c r="AD26" s="18" t="str">
        <f>""</f>
        <v/>
      </c>
      <c r="AE26" s="18"/>
      <c r="AF26" s="60"/>
      <c r="AG26" s="18"/>
      <c r="AH26" s="5" t="str">
        <f>""</f>
        <v/>
      </c>
      <c r="AI26" s="4" t="str">
        <f>""</f>
        <v/>
      </c>
    </row>
    <row r="27" spans="1:49" hidden="1">
      <c r="B27" s="1" t="str">
        <f>IF(M27="","Hide","Show")</f>
        <v>Hide</v>
      </c>
      <c r="C27" s="4" t="s">
        <v>50</v>
      </c>
      <c r="E27" s="13" t="str">
        <f>""</f>
        <v/>
      </c>
      <c r="M27" s="4" t="str">
        <f>""</f>
        <v/>
      </c>
      <c r="N27" s="37" t="str">
        <f>""</f>
        <v/>
      </c>
      <c r="O27" s="4" t="str">
        <f>""</f>
        <v/>
      </c>
      <c r="P27" s="4"/>
      <c r="Q27" s="4" t="str">
        <f>""</f>
        <v/>
      </c>
      <c r="R27" s="4" t="str">
        <f>""</f>
        <v/>
      </c>
      <c r="T27" s="44" t="str">
        <f>""</f>
        <v/>
      </c>
      <c r="U27" s="44" t="str">
        <f>""</f>
        <v/>
      </c>
      <c r="V27" s="51"/>
      <c r="W27" s="51"/>
      <c r="X27" s="4" t="str">
        <f>""</f>
        <v/>
      </c>
      <c r="Y27" s="4" t="str">
        <f>""</f>
        <v/>
      </c>
      <c r="Z27" s="4" t="str">
        <f>""</f>
        <v/>
      </c>
      <c r="AA27" s="58" t="str">
        <f>""</f>
        <v/>
      </c>
      <c r="AB27" s="4" t="str">
        <f>""</f>
        <v/>
      </c>
      <c r="AC27" s="60"/>
      <c r="AD27" s="18"/>
      <c r="AE27" s="18"/>
      <c r="AF27" s="60"/>
      <c r="AG27" s="18"/>
      <c r="AH27" s="5" t="str">
        <f>""</f>
        <v/>
      </c>
      <c r="AI27" s="4" t="str">
        <f>""</f>
        <v/>
      </c>
    </row>
    <row r="28" spans="1:49">
      <c r="AH28" s="5"/>
    </row>
    <row r="29" spans="1:49">
      <c r="AT29" s="16"/>
    </row>
    <row r="30" spans="1:49">
      <c r="AU30" s="16"/>
    </row>
    <row r="31" spans="1:49">
      <c r="AV31" s="16"/>
    </row>
    <row r="32" spans="1:49">
      <c r="AW32" s="16"/>
    </row>
    <row r="33" spans="50:55">
      <c r="AX33" s="16"/>
    </row>
    <row r="34" spans="50:55">
      <c r="AY34" s="16"/>
    </row>
    <row r="35" spans="50:55">
      <c r="AZ35" s="16"/>
    </row>
    <row r="36" spans="50:55">
      <c r="BA36" s="16"/>
    </row>
    <row r="37" spans="50:55">
      <c r="BB37" s="16"/>
    </row>
    <row r="38" spans="50:55">
      <c r="BC38" s="16"/>
    </row>
  </sheetData>
  <sortState xmlns:xlrd2="http://schemas.microsoft.com/office/spreadsheetml/2017/richdata2" ref="M24:AL390">
    <sortCondition ref="Q24:Q392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D4E-C574-49A6-9DED-380295E4D974}">
  <dimension ref="A1:E13"/>
  <sheetViews>
    <sheetView workbookViewId="0"/>
  </sheetViews>
  <sheetFormatPr defaultRowHeight="15"/>
  <sheetData>
    <row r="1" spans="1:5">
      <c r="A1" s="65" t="s">
        <v>103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197</v>
      </c>
    </row>
    <row r="4" spans="1:5">
      <c r="A4" s="65" t="s">
        <v>0</v>
      </c>
      <c r="B4" s="65" t="s">
        <v>6</v>
      </c>
      <c r="C4" s="65" t="s">
        <v>198</v>
      </c>
    </row>
    <row r="5" spans="1:5">
      <c r="A5" s="65" t="s">
        <v>0</v>
      </c>
      <c r="B5" s="65" t="s">
        <v>26</v>
      </c>
      <c r="C5" s="65" t="s">
        <v>199</v>
      </c>
      <c r="D5" s="65" t="s">
        <v>97</v>
      </c>
      <c r="E5" s="65" t="s">
        <v>45</v>
      </c>
    </row>
    <row r="8" spans="1:5">
      <c r="A8" s="65" t="s">
        <v>8</v>
      </c>
      <c r="C8" s="65" t="s">
        <v>98</v>
      </c>
    </row>
    <row r="9" spans="1:5">
      <c r="A9" s="65" t="s">
        <v>9</v>
      </c>
      <c r="C9" s="65" t="s">
        <v>99</v>
      </c>
    </row>
    <row r="10" spans="1:5">
      <c r="B10" s="65" t="s">
        <v>42</v>
      </c>
      <c r="C10" s="65" t="s">
        <v>100</v>
      </c>
    </row>
    <row r="11" spans="1:5">
      <c r="B11" s="65" t="s">
        <v>39</v>
      </c>
      <c r="C11" s="65" t="s">
        <v>100</v>
      </c>
    </row>
    <row r="12" spans="1:5">
      <c r="B12" s="65" t="s">
        <v>43</v>
      </c>
      <c r="C12" s="65" t="s">
        <v>101</v>
      </c>
    </row>
    <row r="13" spans="1:5">
      <c r="B13" s="65" t="s">
        <v>44</v>
      </c>
      <c r="C13" s="65" t="s">
        <v>102</v>
      </c>
      <c r="D13" s="65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C583-88C8-4BA5-B909-417A642969E7}">
  <dimension ref="A1:E13"/>
  <sheetViews>
    <sheetView workbookViewId="0"/>
  </sheetViews>
  <sheetFormatPr defaultRowHeight="15"/>
  <sheetData>
    <row r="1" spans="1:5">
      <c r="A1" s="65" t="s">
        <v>103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197</v>
      </c>
    </row>
    <row r="4" spans="1:5">
      <c r="A4" s="65" t="s">
        <v>0</v>
      </c>
      <c r="B4" s="65" t="s">
        <v>6</v>
      </c>
      <c r="C4" s="65" t="s">
        <v>198</v>
      </c>
    </row>
    <row r="5" spans="1:5">
      <c r="A5" s="65" t="s">
        <v>0</v>
      </c>
      <c r="B5" s="65" t="s">
        <v>26</v>
      </c>
      <c r="C5" s="65" t="s">
        <v>199</v>
      </c>
      <c r="D5" s="65" t="s">
        <v>97</v>
      </c>
      <c r="E5" s="65" t="s">
        <v>45</v>
      </c>
    </row>
    <row r="8" spans="1:5">
      <c r="A8" s="65" t="s">
        <v>8</v>
      </c>
      <c r="C8" s="65" t="s">
        <v>98</v>
      </c>
    </row>
    <row r="9" spans="1:5">
      <c r="A9" s="65" t="s">
        <v>9</v>
      </c>
      <c r="C9" s="65" t="s">
        <v>99</v>
      </c>
    </row>
    <row r="10" spans="1:5">
      <c r="B10" s="65" t="s">
        <v>42</v>
      </c>
      <c r="C10" s="65" t="s">
        <v>100</v>
      </c>
    </row>
    <row r="11" spans="1:5">
      <c r="B11" s="65" t="s">
        <v>39</v>
      </c>
      <c r="C11" s="65" t="s">
        <v>100</v>
      </c>
    </row>
    <row r="12" spans="1:5">
      <c r="B12" s="65" t="s">
        <v>43</v>
      </c>
      <c r="C12" s="65" t="s">
        <v>101</v>
      </c>
    </row>
    <row r="13" spans="1:5">
      <c r="B13" s="65" t="s">
        <v>44</v>
      </c>
      <c r="C13" s="65" t="s">
        <v>102</v>
      </c>
      <c r="D13" s="65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1A7C-6271-4B61-9041-2C674B38DB95}">
  <dimension ref="A1:AV28"/>
  <sheetViews>
    <sheetView workbookViewId="0"/>
  </sheetViews>
  <sheetFormatPr defaultRowHeight="15"/>
  <sheetData>
    <row r="1" spans="1:48">
      <c r="A1" s="65" t="s">
        <v>185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104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105</v>
      </c>
      <c r="E4" s="65" t="s">
        <v>106</v>
      </c>
      <c r="F4" s="65" t="s">
        <v>51</v>
      </c>
      <c r="G4" s="65" t="s">
        <v>25</v>
      </c>
      <c r="H4" s="65" t="s">
        <v>107</v>
      </c>
    </row>
    <row r="5" spans="1:48">
      <c r="A5" s="65" t="s">
        <v>7</v>
      </c>
      <c r="C5" s="65" t="s">
        <v>10</v>
      </c>
      <c r="D5" s="65" t="s">
        <v>108</v>
      </c>
      <c r="E5" s="65" t="s">
        <v>109</v>
      </c>
      <c r="F5" s="65" t="s">
        <v>52</v>
      </c>
      <c r="G5" s="65" t="s">
        <v>25</v>
      </c>
      <c r="H5" s="65" t="s">
        <v>107</v>
      </c>
      <c r="I5" s="65" t="s">
        <v>110</v>
      </c>
    </row>
    <row r="6" spans="1:48">
      <c r="A6" s="65" t="s">
        <v>7</v>
      </c>
      <c r="C6" s="65" t="s">
        <v>41</v>
      </c>
      <c r="D6" s="65" t="s">
        <v>111</v>
      </c>
      <c r="E6" s="65" t="s">
        <v>112</v>
      </c>
      <c r="F6" s="65" t="s">
        <v>52</v>
      </c>
      <c r="G6" s="65" t="s">
        <v>25</v>
      </c>
      <c r="H6" s="65" t="s">
        <v>107</v>
      </c>
      <c r="I6" s="65" t="s">
        <v>113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114</v>
      </c>
    </row>
    <row r="12" spans="1:48">
      <c r="A12" s="65" t="s">
        <v>7</v>
      </c>
      <c r="C12" s="65" t="s">
        <v>28</v>
      </c>
      <c r="E12" s="65" t="s">
        <v>115</v>
      </c>
    </row>
    <row r="13" spans="1:48">
      <c r="A13" s="65" t="s">
        <v>7</v>
      </c>
      <c r="C13" s="65" t="s">
        <v>42</v>
      </c>
      <c r="E13" s="65" t="s">
        <v>116</v>
      </c>
    </row>
    <row r="14" spans="1:48">
      <c r="A14" s="65" t="s">
        <v>7</v>
      </c>
      <c r="C14" s="65" t="s">
        <v>39</v>
      </c>
      <c r="E14" s="65" t="s">
        <v>117</v>
      </c>
    </row>
    <row r="15" spans="1:48">
      <c r="A15" s="65" t="s">
        <v>7</v>
      </c>
      <c r="C15" s="65" t="s">
        <v>43</v>
      </c>
      <c r="E15" s="65" t="s">
        <v>118</v>
      </c>
    </row>
    <row r="16" spans="1:48">
      <c r="A16" s="65" t="s">
        <v>7</v>
      </c>
      <c r="C16" s="65" t="s">
        <v>44</v>
      </c>
      <c r="E16" s="65" t="s">
        <v>119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120</v>
      </c>
      <c r="C24" s="65" t="s">
        <v>48</v>
      </c>
      <c r="E24" s="65" t="s">
        <v>121</v>
      </c>
      <c r="K24" s="65" t="s">
        <v>122</v>
      </c>
      <c r="L24" s="65" t="s">
        <v>123</v>
      </c>
      <c r="M24" s="65" t="s">
        <v>124</v>
      </c>
      <c r="N24" s="65" t="s">
        <v>125</v>
      </c>
      <c r="O24" s="65" t="s">
        <v>126</v>
      </c>
      <c r="P24" s="65" t="s">
        <v>127</v>
      </c>
      <c r="Q24" s="65" t="s">
        <v>128</v>
      </c>
      <c r="R24" s="65" t="s">
        <v>129</v>
      </c>
      <c r="S24" s="65" t="s">
        <v>130</v>
      </c>
      <c r="T24" s="65" t="s">
        <v>131</v>
      </c>
      <c r="U24" s="65" t="s">
        <v>132</v>
      </c>
      <c r="V24" s="65" t="s">
        <v>133</v>
      </c>
      <c r="W24" s="65" t="s">
        <v>134</v>
      </c>
      <c r="X24" s="65" t="s">
        <v>135</v>
      </c>
      <c r="Y24" s="65" t="s">
        <v>136</v>
      </c>
      <c r="Z24" s="65" t="s">
        <v>137</v>
      </c>
      <c r="AA24" s="65" t="s">
        <v>138</v>
      </c>
      <c r="AB24" s="65" t="s">
        <v>139</v>
      </c>
      <c r="AC24" s="65" t="s">
        <v>140</v>
      </c>
      <c r="AD24" s="65" t="s">
        <v>141</v>
      </c>
      <c r="AE24" s="65" t="s">
        <v>142</v>
      </c>
      <c r="AF24" s="65" t="s">
        <v>141</v>
      </c>
      <c r="AG24" s="65" t="s">
        <v>95</v>
      </c>
      <c r="AH24" s="65" t="s">
        <v>143</v>
      </c>
      <c r="AJ24" s="65" t="s">
        <v>96</v>
      </c>
      <c r="AK24" s="65" t="s">
        <v>135</v>
      </c>
      <c r="AL24" s="65" t="s">
        <v>136</v>
      </c>
      <c r="AM24" s="65" t="s">
        <v>144</v>
      </c>
      <c r="AN24" s="65" t="s">
        <v>145</v>
      </c>
      <c r="AO24" s="65" t="s">
        <v>146</v>
      </c>
      <c r="AP24" s="65" t="s">
        <v>147</v>
      </c>
    </row>
    <row r="25" spans="1:42">
      <c r="B25" s="65" t="s">
        <v>148</v>
      </c>
      <c r="C25" s="65" t="s">
        <v>49</v>
      </c>
      <c r="E25" s="65" t="s">
        <v>149</v>
      </c>
      <c r="M25" s="65" t="s">
        <v>150</v>
      </c>
      <c r="N25" s="65" t="s">
        <v>151</v>
      </c>
      <c r="O25" s="65" t="s">
        <v>152</v>
      </c>
      <c r="Q25" s="65" t="s">
        <v>153</v>
      </c>
      <c r="R25" s="65" t="s">
        <v>154</v>
      </c>
      <c r="T25" s="65" t="s">
        <v>155</v>
      </c>
      <c r="U25" s="65" t="s">
        <v>156</v>
      </c>
      <c r="X25" s="65" t="s">
        <v>155</v>
      </c>
      <c r="Y25" s="65" t="s">
        <v>157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162</v>
      </c>
      <c r="AH25" s="65" t="s">
        <v>163</v>
      </c>
      <c r="AL25" s="65" t="s">
        <v>164</v>
      </c>
      <c r="AM25" s="65" t="s">
        <v>165</v>
      </c>
    </row>
    <row r="26" spans="1:42">
      <c r="B26" s="65" t="s">
        <v>166</v>
      </c>
      <c r="C26" s="65" t="s">
        <v>50</v>
      </c>
      <c r="E26" s="65" t="s">
        <v>167</v>
      </c>
      <c r="M26" s="65" t="s">
        <v>168</v>
      </c>
      <c r="N26" s="65" t="s">
        <v>169</v>
      </c>
      <c r="O26" s="65" t="s">
        <v>170</v>
      </c>
      <c r="Q26" s="65" t="s">
        <v>171</v>
      </c>
      <c r="R26" s="65" t="s">
        <v>172</v>
      </c>
      <c r="T26" s="65" t="s">
        <v>173</v>
      </c>
      <c r="U26" s="65" t="s">
        <v>174</v>
      </c>
      <c r="X26" s="65" t="s">
        <v>173</v>
      </c>
      <c r="Y26" s="65" t="s">
        <v>175</v>
      </c>
      <c r="Z26" s="65" t="s">
        <v>176</v>
      </c>
      <c r="AA26" s="65" t="s">
        <v>177</v>
      </c>
      <c r="AB26" s="65" t="s">
        <v>178</v>
      </c>
      <c r="AC26" s="65" t="s">
        <v>179</v>
      </c>
      <c r="AD26" s="65" t="s">
        <v>180</v>
      </c>
      <c r="AL26" s="65" t="s">
        <v>181</v>
      </c>
      <c r="AM26" s="65" t="s">
        <v>182</v>
      </c>
    </row>
    <row r="28" spans="1:42">
      <c r="AC28" s="65" t="s">
        <v>183</v>
      </c>
      <c r="AD28" s="65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912-1BA4-46AD-89A9-1B1B7222B304}">
  <dimension ref="A1:AV28"/>
  <sheetViews>
    <sheetView workbookViewId="0"/>
  </sheetViews>
  <sheetFormatPr defaultRowHeight="15"/>
  <sheetData>
    <row r="1" spans="1:48">
      <c r="A1" s="65" t="s">
        <v>185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104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105</v>
      </c>
      <c r="E4" s="65" t="s">
        <v>106</v>
      </c>
      <c r="F4" s="65" t="s">
        <v>51</v>
      </c>
      <c r="G4" s="65" t="s">
        <v>25</v>
      </c>
      <c r="H4" s="65" t="s">
        <v>107</v>
      </c>
    </row>
    <row r="5" spans="1:48">
      <c r="A5" s="65" t="s">
        <v>7</v>
      </c>
      <c r="C5" s="65" t="s">
        <v>10</v>
      </c>
      <c r="D5" s="65" t="s">
        <v>108</v>
      </c>
      <c r="E5" s="65" t="s">
        <v>109</v>
      </c>
      <c r="F5" s="65" t="s">
        <v>52</v>
      </c>
      <c r="G5" s="65" t="s">
        <v>25</v>
      </c>
      <c r="H5" s="65" t="s">
        <v>107</v>
      </c>
      <c r="I5" s="65" t="s">
        <v>110</v>
      </c>
    </row>
    <row r="6" spans="1:48">
      <c r="A6" s="65" t="s">
        <v>7</v>
      </c>
      <c r="C6" s="65" t="s">
        <v>41</v>
      </c>
      <c r="D6" s="65" t="s">
        <v>111</v>
      </c>
      <c r="E6" s="65" t="s">
        <v>112</v>
      </c>
      <c r="F6" s="65" t="s">
        <v>52</v>
      </c>
      <c r="G6" s="65" t="s">
        <v>25</v>
      </c>
      <c r="H6" s="65" t="s">
        <v>107</v>
      </c>
      <c r="I6" s="65" t="s">
        <v>113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114</v>
      </c>
    </row>
    <row r="12" spans="1:48">
      <c r="A12" s="65" t="s">
        <v>7</v>
      </c>
      <c r="C12" s="65" t="s">
        <v>28</v>
      </c>
      <c r="E12" s="65" t="s">
        <v>115</v>
      </c>
    </row>
    <row r="13" spans="1:48">
      <c r="A13" s="65" t="s">
        <v>7</v>
      </c>
      <c r="C13" s="65" t="s">
        <v>42</v>
      </c>
      <c r="E13" s="65" t="s">
        <v>116</v>
      </c>
    </row>
    <row r="14" spans="1:48">
      <c r="A14" s="65" t="s">
        <v>7</v>
      </c>
      <c r="C14" s="65" t="s">
        <v>39</v>
      </c>
      <c r="E14" s="65" t="s">
        <v>117</v>
      </c>
    </row>
    <row r="15" spans="1:48">
      <c r="A15" s="65" t="s">
        <v>7</v>
      </c>
      <c r="C15" s="65" t="s">
        <v>43</v>
      </c>
      <c r="E15" s="65" t="s">
        <v>118</v>
      </c>
    </row>
    <row r="16" spans="1:48">
      <c r="A16" s="65" t="s">
        <v>7</v>
      </c>
      <c r="C16" s="65" t="s">
        <v>44</v>
      </c>
      <c r="E16" s="65" t="s">
        <v>119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120</v>
      </c>
      <c r="C24" s="65" t="s">
        <v>48</v>
      </c>
      <c r="E24" s="65" t="s">
        <v>121</v>
      </c>
      <c r="K24" s="65" t="s">
        <v>122</v>
      </c>
      <c r="L24" s="65" t="s">
        <v>123</v>
      </c>
      <c r="M24" s="65" t="s">
        <v>124</v>
      </c>
      <c r="N24" s="65" t="s">
        <v>125</v>
      </c>
      <c r="O24" s="65" t="s">
        <v>126</v>
      </c>
      <c r="P24" s="65" t="s">
        <v>127</v>
      </c>
      <c r="Q24" s="65" t="s">
        <v>128</v>
      </c>
      <c r="R24" s="65" t="s">
        <v>129</v>
      </c>
      <c r="S24" s="65" t="s">
        <v>130</v>
      </c>
      <c r="T24" s="65" t="s">
        <v>131</v>
      </c>
      <c r="U24" s="65" t="s">
        <v>132</v>
      </c>
      <c r="V24" s="65" t="s">
        <v>133</v>
      </c>
      <c r="W24" s="65" t="s">
        <v>134</v>
      </c>
      <c r="X24" s="65" t="s">
        <v>135</v>
      </c>
      <c r="Y24" s="65" t="s">
        <v>136</v>
      </c>
      <c r="Z24" s="65" t="s">
        <v>137</v>
      </c>
      <c r="AA24" s="65" t="s">
        <v>138</v>
      </c>
      <c r="AB24" s="65" t="s">
        <v>139</v>
      </c>
      <c r="AC24" s="65" t="s">
        <v>140</v>
      </c>
      <c r="AD24" s="65" t="s">
        <v>141</v>
      </c>
      <c r="AE24" s="65" t="s">
        <v>142</v>
      </c>
      <c r="AF24" s="65" t="s">
        <v>141</v>
      </c>
      <c r="AG24" s="65" t="s">
        <v>95</v>
      </c>
      <c r="AH24" s="65" t="s">
        <v>143</v>
      </c>
      <c r="AJ24" s="65" t="s">
        <v>96</v>
      </c>
      <c r="AK24" s="65" t="s">
        <v>135</v>
      </c>
      <c r="AL24" s="65" t="s">
        <v>136</v>
      </c>
      <c r="AM24" s="65" t="s">
        <v>144</v>
      </c>
      <c r="AN24" s="65" t="s">
        <v>145</v>
      </c>
      <c r="AO24" s="65" t="s">
        <v>146</v>
      </c>
      <c r="AP24" s="65" t="s">
        <v>147</v>
      </c>
    </row>
    <row r="25" spans="1:42">
      <c r="B25" s="65" t="s">
        <v>148</v>
      </c>
      <c r="C25" s="65" t="s">
        <v>49</v>
      </c>
      <c r="E25" s="65" t="s">
        <v>149</v>
      </c>
      <c r="M25" s="65" t="s">
        <v>150</v>
      </c>
      <c r="N25" s="65" t="s">
        <v>151</v>
      </c>
      <c r="O25" s="65" t="s">
        <v>152</v>
      </c>
      <c r="Q25" s="65" t="s">
        <v>153</v>
      </c>
      <c r="R25" s="65" t="s">
        <v>154</v>
      </c>
      <c r="T25" s="65" t="s">
        <v>155</v>
      </c>
      <c r="U25" s="65" t="s">
        <v>156</v>
      </c>
      <c r="X25" s="65" t="s">
        <v>155</v>
      </c>
      <c r="Y25" s="65" t="s">
        <v>157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162</v>
      </c>
      <c r="AH25" s="65" t="s">
        <v>163</v>
      </c>
      <c r="AL25" s="65" t="s">
        <v>164</v>
      </c>
      <c r="AM25" s="65" t="s">
        <v>165</v>
      </c>
    </row>
    <row r="26" spans="1:42">
      <c r="B26" s="65" t="s">
        <v>166</v>
      </c>
      <c r="C26" s="65" t="s">
        <v>50</v>
      </c>
      <c r="E26" s="65" t="s">
        <v>167</v>
      </c>
      <c r="M26" s="65" t="s">
        <v>168</v>
      </c>
      <c r="N26" s="65" t="s">
        <v>169</v>
      </c>
      <c r="O26" s="65" t="s">
        <v>170</v>
      </c>
      <c r="Q26" s="65" t="s">
        <v>171</v>
      </c>
      <c r="R26" s="65" t="s">
        <v>172</v>
      </c>
      <c r="T26" s="65" t="s">
        <v>173</v>
      </c>
      <c r="U26" s="65" t="s">
        <v>174</v>
      </c>
      <c r="X26" s="65" t="s">
        <v>173</v>
      </c>
      <c r="Y26" s="65" t="s">
        <v>175</v>
      </c>
      <c r="Z26" s="65" t="s">
        <v>176</v>
      </c>
      <c r="AA26" s="65" t="s">
        <v>177</v>
      </c>
      <c r="AB26" s="65" t="s">
        <v>178</v>
      </c>
      <c r="AC26" s="65" t="s">
        <v>179</v>
      </c>
      <c r="AD26" s="65" t="s">
        <v>180</v>
      </c>
      <c r="AL26" s="65" t="s">
        <v>181</v>
      </c>
      <c r="AM26" s="65" t="s">
        <v>182</v>
      </c>
    </row>
    <row r="28" spans="1:42">
      <c r="AC28" s="65" t="s">
        <v>183</v>
      </c>
      <c r="AD28" s="65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891C-8F99-406C-A7CD-809DDD29039A}">
  <dimension ref="A1:E13"/>
  <sheetViews>
    <sheetView workbookViewId="0"/>
  </sheetViews>
  <sheetFormatPr defaultRowHeight="15"/>
  <sheetData>
    <row r="1" spans="1:5">
      <c r="A1" s="65" t="s">
        <v>188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197</v>
      </c>
    </row>
    <row r="4" spans="1:5">
      <c r="A4" s="65" t="s">
        <v>0</v>
      </c>
      <c r="B4" s="65" t="s">
        <v>6</v>
      </c>
      <c r="C4" s="65" t="s">
        <v>198</v>
      </c>
    </row>
    <row r="5" spans="1:5">
      <c r="A5" s="65" t="s">
        <v>0</v>
      </c>
      <c r="B5" s="65" t="s">
        <v>26</v>
      </c>
      <c r="C5" s="65" t="s">
        <v>199</v>
      </c>
      <c r="D5" s="65" t="s">
        <v>97</v>
      </c>
      <c r="E5" s="65" t="s">
        <v>45</v>
      </c>
    </row>
    <row r="8" spans="1:5">
      <c r="A8" s="65" t="s">
        <v>8</v>
      </c>
      <c r="C8" s="65" t="s">
        <v>98</v>
      </c>
    </row>
    <row r="9" spans="1:5">
      <c r="A9" s="65" t="s">
        <v>9</v>
      </c>
      <c r="C9" s="65" t="s">
        <v>99</v>
      </c>
    </row>
    <row r="10" spans="1:5">
      <c r="B10" s="65" t="s">
        <v>42</v>
      </c>
      <c r="C10" s="65" t="s">
        <v>100</v>
      </c>
    </row>
    <row r="11" spans="1:5">
      <c r="B11" s="65" t="s">
        <v>39</v>
      </c>
      <c r="C11" s="65" t="s">
        <v>100</v>
      </c>
    </row>
    <row r="12" spans="1:5">
      <c r="B12" s="65" t="s">
        <v>43</v>
      </c>
      <c r="C12" s="65" t="s">
        <v>101</v>
      </c>
    </row>
    <row r="13" spans="1:5">
      <c r="B13" s="65" t="s">
        <v>44</v>
      </c>
      <c r="C13" s="65" t="s">
        <v>102</v>
      </c>
      <c r="D13" s="6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2024-03-05T11:41:27Z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