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72A94BCA-4E0C-4B47-B571-4FA290338F9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2" state="veryHidden" r:id="rId9"/>
    <sheet name="Sheet7" sheetId="33" state="veryHidden" r:id="rId10"/>
  </sheets>
  <definedNames>
    <definedName name="_xlnm._FilterDatabase" localSheetId="1" hidden="1">Data!$K$23:$AR$28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6" i="2"/>
  <c r="X25" i="2" l="1"/>
  <c r="L25" i="2"/>
  <c r="K25" i="2"/>
  <c r="B25" i="2" s="1"/>
  <c r="AD25" i="2"/>
  <c r="X26" i="2"/>
  <c r="L26" i="2"/>
  <c r="K26" i="2"/>
  <c r="B26" i="2" s="1"/>
  <c r="AD26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K24" i="2" l="1"/>
  <c r="B24" i="2" s="1"/>
  <c r="L24" i="2"/>
  <c r="X24" i="2"/>
  <c r="AD24" i="2"/>
  <c r="E6" i="2"/>
  <c r="E5" i="2"/>
  <c r="B27" i="2" l="1"/>
  <c r="AD27" i="2"/>
  <c r="B28" i="2"/>
  <c r="AD28" i="2"/>
</calcChain>
</file>

<file path=xl/sharedStrings.xml><?xml version="1.0" encoding="utf-8"?>
<sst xmlns="http://schemas.openxmlformats.org/spreadsheetml/2006/main" count="1052" uniqueCount="286">
  <si>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</si>
  <si>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</si>
  <si>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</si>
  <si>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</si>
  <si>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</si>
  <si>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</si>
  <si>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</si>
  <si>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</si>
  <si>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</si>
  <si>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</si>
  <si>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</si>
  <si>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</si>
  <si>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</si>
  <si>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</si>
  <si>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</si>
  <si>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</si>
  <si>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</si>
  <si>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</si>
  <si>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</si>
  <si>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</si>
  <si>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</si>
  <si>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</si>
  <si>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</si>
  <si>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</si>
  <si>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</si>
  <si>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</si>
  <si>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</si>
  <si>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</si>
  <si>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</si>
  <si>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</si>
  <si>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</si>
  <si>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</si>
  <si>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</si>
  <si>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</si>
  <si>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</si>
  <si>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</si>
  <si>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</si>
  <si>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</si>
  <si>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</si>
  <si>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</si>
  <si>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</si>
  <si>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</si>
  <si>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</si>
  <si>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</si>
  <si>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</si>
  <si>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</si>
  <si>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</si>
  <si>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</si>
  <si>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</si>
  <si>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</si>
  <si>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</si>
  <si>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</si>
  <si>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</si>
  <si>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</si>
  <si>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</si>
  <si>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</si>
  <si>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</si>
  <si>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</si>
  <si>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</si>
  <si>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</si>
  <si>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</si>
  <si>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</si>
  <si>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</si>
  <si>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</si>
  <si>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</si>
  <si>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</si>
  <si>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</si>
  <si>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</si>
  <si>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</si>
  <si>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</si>
  <si>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</si>
  <si>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</si>
  <si>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</si>
  <si>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</si>
  <si>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</si>
  <si>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</si>
  <si>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</si>
  <si>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</si>
  <si>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</si>
  <si>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</si>
  <si>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</si>
  <si>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</si>
  <si>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</si>
  <si>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</si>
  <si>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</si>
  <si>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</si>
  <si>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</si>
  <si>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</si>
  <si>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</si>
  <si>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</si>
  <si>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</si>
  <si>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</si>
  <si>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</si>
  <si>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</si>
  <si>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</si>
  <si>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</si>
  <si>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</si>
  <si>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</si>
  <si>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</si>
  <si>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</si>
  <si>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</si>
  <si>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</si>
  <si>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</si>
  <si>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</si>
  <si>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</si>
  <si>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</si>
  <si>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</si>
  <si>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</si>
  <si>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</si>
  <si>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</si>
  <si>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</si>
  <si>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</si>
  <si>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</si>
  <si>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</si>
  <si>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</si>
  <si>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</si>
  <si>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</si>
  <si>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</si>
  <si>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</si>
  <si>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</si>
  <si>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</si>
  <si>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</si>
  <si>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</si>
  <si>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</si>
  <si>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</si>
  <si>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</si>
  <si>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</si>
  <si>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</si>
  <si>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</si>
  <si>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</si>
  <si>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</si>
  <si>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</si>
  <si>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</si>
  <si>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</si>
  <si>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</si>
  <si>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</si>
  <si>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</si>
  <si>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</si>
  <si>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</si>
  <si>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</si>
  <si>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</si>
  <si>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</si>
  <si>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</si>
  <si>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</si>
  <si>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</si>
  <si>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</si>
  <si>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</si>
  <si>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</si>
  <si>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</si>
  <si>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</si>
  <si>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</si>
  <si>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</si>
  <si>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</si>
  <si>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</si>
  <si>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</si>
  <si>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</si>
  <si>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</si>
  <si>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</si>
  <si>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</si>
  <si>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</si>
  <si>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</si>
  <si>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</si>
  <si>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</si>
  <si>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</si>
  <si>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</si>
  <si>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</si>
  <si>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</si>
  <si>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</si>
  <si>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</si>
  <si>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</si>
  <si>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</si>
  <si>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</si>
  <si>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</si>
  <si>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</si>
  <si>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</si>
  <si>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</si>
  <si>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</si>
  <si>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</si>
  <si>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</si>
  <si>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</si>
  <si>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</si>
  <si>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</si>
  <si>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</si>
  <si>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</si>
  <si>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</si>
  <si>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</si>
  <si>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</si>
  <si>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</si>
  <si>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</si>
  <si>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</si>
  <si>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</si>
  <si>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</si>
  <si>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</si>
  <si>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</si>
  <si>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</si>
  <si>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</si>
  <si>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</si>
  <si>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</si>
  <si>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</si>
  <si>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</si>
  <si>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</si>
  <si>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</si>
  <si>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</si>
  <si>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</si>
  <si>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</si>
  <si>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</si>
  <si>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</si>
  <si>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</si>
  <si>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</si>
  <si>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</si>
  <si>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</si>
  <si>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</si>
  <si>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</si>
  <si>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</si>
  <si>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</si>
  <si>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</si>
  <si>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</si>
  <si>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</si>
  <si>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</si>
  <si>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</si>
  <si>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</si>
  <si>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</si>
  <si>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</si>
  <si>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</si>
  <si>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</si>
  <si>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</si>
  <si>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</si>
  <si>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</si>
  <si>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</si>
  <si>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</si>
  <si>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</si>
  <si>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</si>
  <si>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</si>
  <si>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</si>
  <si>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</si>
  <si>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</si>
  <si>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</si>
  <si>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</si>
  <si>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</si>
  <si>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</si>
  <si>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</si>
  <si>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</si>
  <si>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</si>
  <si>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</si>
  <si>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</si>
  <si>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</si>
  <si>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</si>
  <si>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</si>
  <si>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="101"</t>
  </si>
  <si>
    <t>=IFERROR(NF($E28,"U_PODATE"),"-")</t>
  </si>
  <si>
    <t/>
  </si>
  <si>
    <t>S7138270</t>
  </si>
  <si>
    <t>MELIZA MARQUEZ</t>
  </si>
  <si>
    <t>-</t>
  </si>
  <si>
    <t>871D43D1</t>
  </si>
  <si>
    <t>CA0362-SGD</t>
  </si>
  <si>
    <t>ALEXANDRA HOSPITAL</t>
  </si>
  <si>
    <t>License with Software Assurance</t>
  </si>
  <si>
    <t>="01/01/2024"</t>
  </si>
  <si>
    <t>="31/01/2024"</t>
  </si>
  <si>
    <t>="""UICACS"","""","""",""2=DOCNUM"",""33033955"",""14=CUSTREF"",""8711166717"",""14=U_CUSTREF"",""8711166717"",""15=DOCDATE"",""17/1/2024"",""15=TAXDATE"",""17/1/2024"",""14=CARDCODE"",""CN0384-SGD"",""14=CARDNAME"",""NG TENG FONG GENERAL HOSPITAL"",""14=ITEMCODE"",""MS9EM-00259GLP"",""14=ITEMNA"&amp;"ME"",""MS WINSVRSTDCORE SNGL LICSAPK MVL 16LIC CORELIC"",""10=QUANTITY"",""8.000000"",""14=U_PONO"",""ESU948036"",""15=U_PODATE"",""16/1/2024"",""10=U_TLINTCOS"",""0.000000"",""2=SLPCODE"",""101"",""14=SLPNAME"",""E0001-MM"",""14=MEMO"",""MELIZA MARQUEZ"",""14=CONTACTNAME"",""E-INVOICE (A"&amp;"P DIRECT)"",""10=LINETOTAL"",""13282.080000"",""14=U_ENR"","""",""14=U_MSENR"",""S7138270"",""14=U_MSPCN"",""BB5B28CB"",""14=ADDRESS2"",""NOREEN TAMBY_x000D_NG TENG FONG GENERAL HOSPITAL NO. 1 JURONG EAST STREET 21,  SINGAPORE 609606_x000D_NOREEN TAMBY_x000D_TEL: 6716 3637_x000D_FAX: _x000D_EMAIL: Noreen"&amp;"_Tamby@juronghealth.com.sg"""</t>
  </si>
  <si>
    <t>="""UICACS"","""","""",""2=DOCNUM"",""33034028"",""14=CUSTREF"",""8494024449"",""14=U_CUSTREF"",""8494024449"",""15=DOCDATE"",""28/1/2024"",""15=TAXDATE"",""28/1/2024"",""14=CARDCODE"",""CA0362-SGD"",""14=CARDNAME"",""ALEXANDRA HOSPITAL"",""14=ITEMCODE"",""MS77D-00111GLP"",""14=ITEMNAME"",""MS VSP"&amp;"ROwMSDN ALNG SA MVL"",""10=QUANTITY"",""2.000000"",""14=U_PONO"",""ESU948218"",""15=U_PODATE"",""25/1/2024"",""10=U_TLINTCOS"",""0.000000"",""2=SLPCODE"",""101"",""14=SLPNAME"",""E0001-MM"",""14=MEMO"",""MELIZA MARQUEZ"",""14=CONTACTNAME"",""LILIAN TANG LING LEE"",""10=LINETOTAL"",""2556.80"&amp;"0000"",""14=U_ENR"","""",""14=U_MSENR"",""S7138270"",""14=U_MSPCN"",""871D43D1"",""14=ADDRESS2"",""ALEXANDRA HOSPITAL_x000D_MATERIAL MANAGEMENT DEPT BLOCK 21- 378 ALEXANDRA ROAD,  SINGAPORE 159964_x000D_Zarreen Begum Binte Daud_x000D_TEL: 6379 3771_x000D_FAX: _x000D_EMAIL: zarreen_begum_daud@nuhs.edu"&amp;".sg"""</t>
  </si>
  <si>
    <t>=IFERROR(NF($E27,"U_PODATE"),"-")</t>
  </si>
  <si>
    <t>=SUBTOTAL(9,AD24:AD29)</t>
  </si>
  <si>
    <t>=SUBTOTAL(9,AE24:AE29)</t>
  </si>
  <si>
    <t>BB5B28CB</t>
  </si>
  <si>
    <t>CN0384-SGD</t>
  </si>
  <si>
    <t>NG TENG FONG GENERAL HOSPITAL</t>
  </si>
  <si>
    <t>8711166704</t>
  </si>
  <si>
    <t>ESU948035</t>
  </si>
  <si>
    <t>MS9EA-00263GLP</t>
  </si>
  <si>
    <t>MS WIN SERVER DC CORE SLNG LSA 16L</t>
  </si>
  <si>
    <t>E-INVOICE (AP DIRECT)</t>
  </si>
  <si>
    <t>NOREEN TAMBY_x000D_NG TENG FONG GENERAL HOSPITAL NO. 1 JURONG EAST STREET 21,  SINGAPORE 609606_x000D_NOREEN TAMBY_x000D_TEL: 6716 3637_x000D_FAX: _x000D_EMAIL: Noreen_Tamby@juronghealth.com.sg</t>
  </si>
  <si>
    <t>8711166717</t>
  </si>
  <si>
    <t>ESU948036</t>
  </si>
  <si>
    <t>MS9EM-00259GLP</t>
  </si>
  <si>
    <t>MS WINSVRSTDCORE SNGL LICSAPK MVL 16LIC CORELIC</t>
  </si>
  <si>
    <t>8494024449</t>
  </si>
  <si>
    <t>ESU948218</t>
  </si>
  <si>
    <t>MS77D-00111GLP</t>
  </si>
  <si>
    <t>MS VSPROwMSDN ALNG SA MVL</t>
  </si>
  <si>
    <t>LILIAN TANG LING LEE</t>
  </si>
  <si>
    <t>ALEXANDRA HOSPITAL_x000D_MATERIAL MANAGEMENT DEPT BLOCK 21- 378 ALEXANDRA ROAD,  SINGAPORE 159964_x000D_Zarreen Begum Binte Daud_x000D_TEL: 6379 3771_x000D_FAX: _x000D_EMAIL: zarreen_begum_daud@nuhs.edu.sg</t>
  </si>
  <si>
    <t>"UICACS","","","2=DOCNUM","33033954","14=CUSTREF","8711166704","14=U_CUSTREF","8711166704","15=DOCDATE","17/1/2024","15=TAXDATE","17/1/2024","14=CARDCODE","CN0384-SGD","14=CARDNAME","NG TENG FONG GENERAL HOSPITAL","14=ITEMCODE","MS9EA-00263GLP","14=ITEMNAME","MS WIN SERVER DC CORE SLNG LSA 16L","10=QUANTITY","5.000000","14=U_PONO","ESU948035","15=U_PODATE","16/1/2024","10=U_TLINTCOS","0.000000","2=SLPCODE","101","14=SLPNAME","E0001-MM","14=MEMO","MELIZA MARQUEZ","14=CONTACTNAME","E-INVOICE (AP DIRECT)","10=LINETOTAL","47824.100000","14=U_ENR","","14=U_MSENR","S7138270","14=U_MSPCN","BB5B28CB","14=ADDRESS2","NOREEN TAMBY_x000D_NG TENG FONG GENERAL HOSPITAL NO. 1 JURONG EAST STREET 21,  SINGAPORE 609606_x000D_NOREEN TAMBY_x000D_TEL: 6716 3637_x000D_FAX: _x000D_EMAIL: Noreen_Tamby@juronghealth.com.sg"</t>
  </si>
  <si>
    <t xml:space="preserve"> NATIONAL UNIVERSITY HEALTH SYSTEM ( NUHS GROUP)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</si>
</sst>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5" fontId="0" fillId="0" borderId="0" xfId="0" applyNumberFormat="1" applyAlignment="1">
      <alignment vertical="top"/>
    </xf>
    <xf numFmtId="15" fontId="0" fillId="0" borderId="0" xfId="0" applyNumberFormat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168" fontId="0" fillId="2" borderId="0" xfId="0" applyNumberFormat="1" applyFill="1" applyAlignment="1">
      <alignment vertical="top"/>
    </xf>
    <xf numFmtId="168" fontId="0" fillId="0" borderId="0" xfId="0" applyNumberFormat="1" applyAlignment="1">
      <alignment vertical="top"/>
    </xf>
    <xf numFmtId="168" fontId="0" fillId="6" borderId="0" xfId="0" applyNumberFormat="1" applyFill="1" applyAlignment="1">
      <alignment vertical="top"/>
    </xf>
    <xf numFmtId="168" fontId="4" fillId="0" borderId="0" xfId="1" applyNumberFormat="1" applyFont="1" applyAlignment="1">
      <alignment horizontal="center" vertical="top"/>
    </xf>
    <xf numFmtId="168" fontId="12" fillId="3" borderId="0" xfId="0" applyNumberFormat="1" applyFont="1" applyFill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vertical="top"/>
    </xf>
    <xf numFmtId="168" fontId="13" fillId="0" borderId="0" xfId="0" applyNumberFormat="1" applyFont="1" applyAlignment="1">
      <alignment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 wrapText="1"/>
    </xf>
    <xf numFmtId="40" fontId="11" fillId="3" borderId="0" xfId="0" applyNumberFormat="1" applyFont="1" applyFill="1" applyAlignment="1">
      <alignment horizontal="center" vertical="center" wrapText="1"/>
    </xf>
    <xf numFmtId="168" fontId="11" fillId="3" borderId="0" xfId="0" applyNumberFormat="1" applyFont="1" applyFill="1" applyAlignment="1">
      <alignment horizontal="left" vertical="center" wrapText="1"/>
    </xf>
    <xf numFmtId="168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left" vertical="center" wrapText="1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"01/01/2024"</f>
        <v>01/01/2024</v>
      </c>
    </row>
    <row r="4" spans="1:6">
      <c r="A4" s="1" t="s">
        <v>0</v>
      </c>
      <c r="B4" s="4" t="s">
        <v>6</v>
      </c>
      <c r="C4" s="5" t="str">
        <f>"31/01/2024"</f>
        <v>31/01/2024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01/Jan/2024..31/Jan/2024</v>
      </c>
    </row>
    <row r="9" spans="1:6">
      <c r="A9" s="1" t="s">
        <v>9</v>
      </c>
      <c r="C9" s="3" t="str">
        <f>TEXT($C$3,"yyyyMMdd") &amp; ".." &amp; TEXT($C$4,"yyyyMMdd")</f>
        <v>20240101..20240131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36CB-A69D-4203-B5BB-AD3A996DAD01}">
  <dimension ref="A1:AT30"/>
  <sheetViews>
    <sheetView workbookViewId="0"/>
  </sheetViews>
  <sheetFormatPr defaultRowHeight="15"/>
  <sheetData>
    <row r="1" spans="1:46">
      <c r="A1" s="58" t="s">
        <v>235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A25" s="58" t="s">
        <v>183</v>
      </c>
      <c r="B25" s="58" t="s">
        <v>148</v>
      </c>
      <c r="C25" s="58" t="s">
        <v>48</v>
      </c>
      <c r="E25" s="58" t="s">
        <v>260</v>
      </c>
      <c r="K25" s="58" t="s">
        <v>187</v>
      </c>
      <c r="L25" s="58" t="s">
        <v>188</v>
      </c>
      <c r="M25" s="58" t="s">
        <v>150</v>
      </c>
      <c r="N25" s="58" t="s">
        <v>151</v>
      </c>
      <c r="O25" s="58" t="s">
        <v>152</v>
      </c>
      <c r="P25" s="58" t="s">
        <v>189</v>
      </c>
      <c r="Q25" s="58" t="s">
        <v>78</v>
      </c>
      <c r="R25" s="58" t="s">
        <v>153</v>
      </c>
      <c r="S25" s="58" t="s">
        <v>154</v>
      </c>
      <c r="T25" s="58" t="s">
        <v>156</v>
      </c>
      <c r="U25" s="58" t="s">
        <v>164</v>
      </c>
      <c r="V25" s="58" t="s">
        <v>190</v>
      </c>
      <c r="W25" s="58" t="s">
        <v>191</v>
      </c>
      <c r="X25" s="58" t="s">
        <v>242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F25" s="58" t="s">
        <v>192</v>
      </c>
      <c r="AG25" s="58" t="s">
        <v>161</v>
      </c>
      <c r="AH25" s="58" t="s">
        <v>93</v>
      </c>
      <c r="AI25" s="58" t="s">
        <v>162</v>
      </c>
      <c r="AJ25" s="58" t="s">
        <v>78</v>
      </c>
      <c r="AK25" s="58" t="s">
        <v>94</v>
      </c>
      <c r="AL25" s="58" t="s">
        <v>155</v>
      </c>
      <c r="AM25" s="58" t="s">
        <v>157</v>
      </c>
      <c r="AN25" s="58" t="s">
        <v>193</v>
      </c>
      <c r="AO25" s="58" t="s">
        <v>194</v>
      </c>
      <c r="AP25" s="58" t="s">
        <v>195</v>
      </c>
      <c r="AQ25" s="58" t="s">
        <v>196</v>
      </c>
    </row>
    <row r="26" spans="1:43">
      <c r="A26" s="58" t="s">
        <v>183</v>
      </c>
      <c r="B26" s="58" t="s">
        <v>165</v>
      </c>
      <c r="C26" s="58" t="s">
        <v>48</v>
      </c>
      <c r="E26" s="58" t="s">
        <v>261</v>
      </c>
      <c r="K26" s="58" t="s">
        <v>197</v>
      </c>
      <c r="L26" s="58" t="s">
        <v>198</v>
      </c>
      <c r="M26" s="58" t="s">
        <v>167</v>
      </c>
      <c r="N26" s="58" t="s">
        <v>168</v>
      </c>
      <c r="O26" s="58" t="s">
        <v>169</v>
      </c>
      <c r="P26" s="58" t="s">
        <v>199</v>
      </c>
      <c r="Q26" s="58" t="s">
        <v>78</v>
      </c>
      <c r="R26" s="58" t="s">
        <v>170</v>
      </c>
      <c r="S26" s="58" t="s">
        <v>171</v>
      </c>
      <c r="T26" s="58" t="s">
        <v>173</v>
      </c>
      <c r="U26" s="58" t="s">
        <v>180</v>
      </c>
      <c r="V26" s="58" t="s">
        <v>200</v>
      </c>
      <c r="W26" s="58" t="s">
        <v>201</v>
      </c>
      <c r="X26" s="58" t="s">
        <v>243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F26" s="58" t="s">
        <v>202</v>
      </c>
      <c r="AG26" s="58" t="s">
        <v>178</v>
      </c>
      <c r="AH26" s="58" t="s">
        <v>93</v>
      </c>
      <c r="AI26" s="58" t="s">
        <v>203</v>
      </c>
      <c r="AJ26" s="58" t="s">
        <v>78</v>
      </c>
      <c r="AK26" s="58" t="s">
        <v>94</v>
      </c>
      <c r="AL26" s="58" t="s">
        <v>172</v>
      </c>
      <c r="AM26" s="58" t="s">
        <v>174</v>
      </c>
      <c r="AN26" s="58" t="s">
        <v>204</v>
      </c>
      <c r="AO26" s="58" t="s">
        <v>205</v>
      </c>
      <c r="AP26" s="58" t="s">
        <v>206</v>
      </c>
      <c r="AQ26" s="58" t="s">
        <v>207</v>
      </c>
    </row>
    <row r="27" spans="1:43">
      <c r="B27" s="58" t="s">
        <v>208</v>
      </c>
      <c r="C27" s="58" t="s">
        <v>49</v>
      </c>
      <c r="E27" s="58" t="s">
        <v>149</v>
      </c>
      <c r="K27" s="58" t="s">
        <v>209</v>
      </c>
      <c r="L27" s="58" t="s">
        <v>210</v>
      </c>
      <c r="O27" s="58" t="s">
        <v>211</v>
      </c>
      <c r="Q27" s="58" t="s">
        <v>212</v>
      </c>
      <c r="R27" s="58" t="s">
        <v>213</v>
      </c>
      <c r="S27" s="58" t="s">
        <v>215</v>
      </c>
      <c r="T27" s="58" t="s">
        <v>214</v>
      </c>
      <c r="V27" s="58" t="s">
        <v>78</v>
      </c>
      <c r="Y27" s="58" t="s">
        <v>215</v>
      </c>
      <c r="Z27" s="58" t="s">
        <v>216</v>
      </c>
      <c r="AA27" s="58" t="s">
        <v>217</v>
      </c>
      <c r="AB27" s="58" t="s">
        <v>218</v>
      </c>
      <c r="AC27" s="58" t="s">
        <v>219</v>
      </c>
      <c r="AD27" s="58" t="s">
        <v>245</v>
      </c>
      <c r="AE27" s="58" t="s">
        <v>220</v>
      </c>
      <c r="AI27" s="58" t="s">
        <v>221</v>
      </c>
      <c r="AJ27" s="58" t="s">
        <v>262</v>
      </c>
      <c r="AK27" s="58" t="s">
        <v>244</v>
      </c>
    </row>
    <row r="28" spans="1:43">
      <c r="B28" s="58" t="s">
        <v>222</v>
      </c>
      <c r="C28" s="58" t="s">
        <v>50</v>
      </c>
      <c r="E28" s="58" t="s">
        <v>166</v>
      </c>
      <c r="K28" s="58" t="s">
        <v>223</v>
      </c>
      <c r="L28" s="58" t="s">
        <v>224</v>
      </c>
      <c r="O28" s="58" t="s">
        <v>225</v>
      </c>
      <c r="Q28" s="58" t="s">
        <v>226</v>
      </c>
      <c r="R28" s="58" t="s">
        <v>227</v>
      </c>
      <c r="S28" s="58" t="s">
        <v>229</v>
      </c>
      <c r="T28" s="58" t="s">
        <v>228</v>
      </c>
      <c r="V28" s="58" t="s">
        <v>78</v>
      </c>
      <c r="Y28" s="58" t="s">
        <v>229</v>
      </c>
      <c r="Z28" s="58" t="s">
        <v>230</v>
      </c>
      <c r="AA28" s="58" t="s">
        <v>231</v>
      </c>
      <c r="AB28" s="58" t="s">
        <v>232</v>
      </c>
      <c r="AC28" s="58" t="s">
        <v>233</v>
      </c>
      <c r="AD28" s="58" t="s">
        <v>247</v>
      </c>
      <c r="AE28" s="58" t="s">
        <v>234</v>
      </c>
      <c r="AJ28" s="58" t="s">
        <v>249</v>
      </c>
      <c r="AK28" s="58" t="s">
        <v>246</v>
      </c>
    </row>
    <row r="30" spans="1:43">
      <c r="AD30" s="58" t="s">
        <v>263</v>
      </c>
      <c r="AE30" s="58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4"/>
  <sheetViews>
    <sheetView tabSelected="1" topLeftCell="M23" zoomScale="85" zoomScaleNormal="85" workbookViewId="0">
      <selection activeCell="AB41" sqref="AB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.28515625" style="21" bestFit="1" customWidth="1"/>
    <col min="12" max="12" width="5.42578125" style="21" bestFit="1" customWidth="1"/>
    <col min="13" max="13" width="10.7109375" style="4" customWidth="1"/>
    <col min="14" max="14" width="14.42578125" style="21" customWidth="1"/>
    <col min="15" max="15" width="15" style="17" bestFit="1" customWidth="1"/>
    <col min="16" max="16" width="12.85546875" style="17" customWidth="1"/>
    <col min="17" max="17" width="7.7109375" style="4" bestFit="1" customWidth="1"/>
    <col min="18" max="18" width="11.7109375" style="4" bestFit="1" customWidth="1"/>
    <col min="19" max="19" width="31" style="4" bestFit="1" customWidth="1"/>
    <col min="20" max="20" width="12.7109375" style="3" bestFit="1" customWidth="1"/>
    <col min="21" max="21" width="15.140625" style="3" customWidth="1"/>
    <col min="22" max="22" width="9.85546875" style="3" bestFit="1" customWidth="1"/>
    <col min="23" max="23" width="19.5703125" style="4" customWidth="1"/>
    <col min="24" max="24" width="17.85546875" style="62" customWidth="1"/>
    <col min="25" max="25" width="9.140625" style="4" hidden="1" customWidth="1"/>
    <col min="26" max="26" width="17.7109375" style="4" hidden="1" customWidth="1"/>
    <col min="27" max="27" width="16.42578125" style="4" bestFit="1" customWidth="1"/>
    <col min="28" max="28" width="9.140625" style="4" bestFit="1" customWidth="1"/>
    <col min="29" max="29" width="20.28515625" style="19" bestFit="1" customWidth="1"/>
    <col min="30" max="30" width="14" style="68" customWidth="1"/>
    <col min="31" max="31" width="12.28515625" style="68" customWidth="1"/>
    <col min="32" max="32" width="5.28515625" style="4" customWidth="1"/>
    <col min="33" max="33" width="10.42578125" style="68" customWidth="1"/>
    <col min="34" max="34" width="8.5703125" style="4" customWidth="1"/>
    <col min="35" max="35" width="120.42578125" style="4" customWidth="1"/>
    <col min="36" max="36" width="9.28515625" style="4" bestFit="1" customWidth="1"/>
    <col min="37" max="37" width="15.5703125" style="4" bestFit="1" customWidth="1"/>
    <col min="38" max="38" width="17.5703125" style="4" customWidth="1"/>
    <col min="39" max="39" width="42.42578125" style="38" customWidth="1"/>
    <col min="40" max="40" width="33.5703125" style="38" customWidth="1"/>
    <col min="41" max="41" width="12.140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1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D1" s="67"/>
      <c r="AE1" s="67"/>
      <c r="AG1" s="67"/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20240101..20240131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0" hidden="1">
      <c r="A17" s="1" t="s">
        <v>7</v>
      </c>
    </row>
    <row r="18" spans="1:50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63"/>
      <c r="AC18" s="29"/>
      <c r="AD18" s="69"/>
      <c r="AE18" s="69"/>
      <c r="AG18" s="69"/>
      <c r="AM18" s="39"/>
      <c r="AN18" s="39"/>
      <c r="AP18" s="26"/>
      <c r="AQ18" s="26"/>
      <c r="AR18" s="26"/>
    </row>
    <row r="20" spans="1:50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4"/>
      <c r="Y20" s="20"/>
      <c r="Z20" s="20"/>
      <c r="AA20" s="20"/>
      <c r="AB20" s="20"/>
      <c r="AC20" s="20"/>
      <c r="AD20" s="70"/>
      <c r="AE20" s="70"/>
      <c r="AF20" s="20"/>
      <c r="AG20" s="70"/>
      <c r="AH20" s="20"/>
      <c r="AI20" s="20"/>
      <c r="AJ20" s="20"/>
      <c r="AK20" s="20"/>
      <c r="AL20" s="20"/>
    </row>
    <row r="21" spans="1:50" s="43" customFormat="1" ht="18.75">
      <c r="A21" s="42"/>
      <c r="B21" s="42"/>
      <c r="I21" s="44"/>
      <c r="K21" s="82" t="s">
        <v>285</v>
      </c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  <row r="22" spans="1:50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4"/>
      <c r="Y22" s="20"/>
      <c r="Z22" s="20"/>
      <c r="AA22" s="20"/>
      <c r="AB22" s="20"/>
      <c r="AC22" s="20"/>
      <c r="AD22" s="70"/>
      <c r="AE22" s="70"/>
      <c r="AF22" s="20"/>
      <c r="AG22" s="70"/>
      <c r="AH22" s="20"/>
      <c r="AI22" s="20"/>
      <c r="AJ22" s="20"/>
      <c r="AK22" s="20"/>
      <c r="AL22" s="20"/>
    </row>
    <row r="23" spans="1:50" s="52" customFormat="1" ht="126">
      <c r="A23" s="75"/>
      <c r="B23" s="75"/>
      <c r="E23" s="76" t="s">
        <v>29</v>
      </c>
      <c r="K23" s="50" t="s">
        <v>75</v>
      </c>
      <c r="L23" s="50" t="s">
        <v>76</v>
      </c>
      <c r="M23" s="50" t="s">
        <v>14</v>
      </c>
      <c r="N23" s="50" t="s">
        <v>16</v>
      </c>
      <c r="O23" s="77" t="s">
        <v>30</v>
      </c>
      <c r="P23" s="51" t="s">
        <v>33</v>
      </c>
      <c r="Q23" s="51" t="s">
        <v>77</v>
      </c>
      <c r="R23" s="50" t="s">
        <v>31</v>
      </c>
      <c r="S23" s="51" t="s">
        <v>38</v>
      </c>
      <c r="T23" s="51" t="s">
        <v>34</v>
      </c>
      <c r="U23" s="50" t="s">
        <v>17</v>
      </c>
      <c r="V23" s="50" t="s">
        <v>17</v>
      </c>
      <c r="W23" s="50" t="s">
        <v>79</v>
      </c>
      <c r="X23" s="65" t="s">
        <v>80</v>
      </c>
      <c r="Y23" s="50" t="s">
        <v>36</v>
      </c>
      <c r="Z23" s="78" t="s">
        <v>12</v>
      </c>
      <c r="AA23" s="78" t="s">
        <v>32</v>
      </c>
      <c r="AB23" s="51" t="s">
        <v>13</v>
      </c>
      <c r="AC23" s="51" t="s">
        <v>37</v>
      </c>
      <c r="AD23" s="79" t="s">
        <v>56</v>
      </c>
      <c r="AE23" s="80" t="s">
        <v>57</v>
      </c>
      <c r="AF23" s="81" t="s">
        <v>81</v>
      </c>
      <c r="AG23" s="71" t="s">
        <v>82</v>
      </c>
      <c r="AH23" s="51" t="s">
        <v>83</v>
      </c>
      <c r="AI23" s="50" t="s">
        <v>84</v>
      </c>
      <c r="AJ23" s="51" t="s">
        <v>85</v>
      </c>
      <c r="AK23" s="51" t="s">
        <v>86</v>
      </c>
      <c r="AL23" s="50" t="s">
        <v>87</v>
      </c>
      <c r="AM23" s="51" t="s">
        <v>88</v>
      </c>
      <c r="AN23" s="51" t="s">
        <v>89</v>
      </c>
      <c r="AO23" s="51" t="s">
        <v>90</v>
      </c>
      <c r="AP23" s="51" t="s">
        <v>91</v>
      </c>
      <c r="AQ23" s="51" t="s">
        <v>92</v>
      </c>
      <c r="AR23" s="51"/>
    </row>
    <row r="24" spans="1:50">
      <c r="B24" s="1" t="str">
        <f>IF(K24="","Hide","Show")</f>
        <v>Show</v>
      </c>
      <c r="C24" s="4" t="s">
        <v>48</v>
      </c>
      <c r="E24" s="12" t="s">
        <v>284</v>
      </c>
      <c r="K24" s="21">
        <f>MONTH(N24)</f>
        <v>1</v>
      </c>
      <c r="L24" s="21">
        <f>YEAR(N24)</f>
        <v>2024</v>
      </c>
      <c r="M24" s="21">
        <v>33033954</v>
      </c>
      <c r="N24" s="41">
        <v>45308</v>
      </c>
      <c r="O24" s="21" t="s">
        <v>251</v>
      </c>
      <c r="P24" s="4" t="s">
        <v>265</v>
      </c>
      <c r="Q24" s="4" t="s">
        <v>78</v>
      </c>
      <c r="R24" s="4" t="s">
        <v>266</v>
      </c>
      <c r="S24" s="4" t="s">
        <v>267</v>
      </c>
      <c r="T24" s="3" t="s">
        <v>268</v>
      </c>
      <c r="U24" s="3" t="s">
        <v>269</v>
      </c>
      <c r="V24" s="47">
        <v>45307</v>
      </c>
      <c r="W24" s="47">
        <v>45308</v>
      </c>
      <c r="X24" s="66">
        <f>SUM(N24-V24)</f>
        <v>1</v>
      </c>
      <c r="Y24" s="48" t="s">
        <v>270</v>
      </c>
      <c r="Z24" s="4" t="s">
        <v>271</v>
      </c>
      <c r="AA24" s="4" t="s">
        <v>252</v>
      </c>
      <c r="AB24" s="53">
        <v>5</v>
      </c>
      <c r="AC24" s="48" t="s">
        <v>272</v>
      </c>
      <c r="AD24" s="74">
        <f>IFERROR(AE24/AB24,0)</f>
        <v>9564.82</v>
      </c>
      <c r="AE24" s="73">
        <v>47824.1</v>
      </c>
      <c r="AF24" s="40" t="s">
        <v>253</v>
      </c>
      <c r="AG24" s="72">
        <v>47824.1</v>
      </c>
      <c r="AH24" s="56" t="s">
        <v>93</v>
      </c>
      <c r="AI24" s="49" t="s">
        <v>273</v>
      </c>
      <c r="AJ24" s="54" t="s">
        <v>78</v>
      </c>
      <c r="AK24" s="5" t="s">
        <v>94</v>
      </c>
      <c r="AL24" s="4" t="s">
        <v>270</v>
      </c>
      <c r="AM24" s="4" t="s">
        <v>271</v>
      </c>
      <c r="AN24" s="4" t="s">
        <v>257</v>
      </c>
      <c r="AO24" s="59">
        <v>45323</v>
      </c>
      <c r="AP24" s="60">
        <v>46356</v>
      </c>
      <c r="AQ24" s="21" t="s">
        <v>253</v>
      </c>
    </row>
    <row r="25" spans="1:50">
      <c r="A25" s="1" t="s">
        <v>183</v>
      </c>
      <c r="B25" s="1" t="str">
        <f t="shared" ref="B25:B26" si="0">IF(K25="","Hide","Show")</f>
        <v>Show</v>
      </c>
      <c r="C25" s="4" t="s">
        <v>48</v>
      </c>
      <c r="E25" s="12" t="str">
        <f>"""UICACS"","""","""",""2=DOCNUM"",""33033955"",""14=CUSTREF"",""8711166717"",""14=U_CUSTREF"",""8711166717"",""15=DOCDATE"",""17/1/2024"",""15=TAXDATE"",""17/1/2024"",""14=CARDCODE"",""CN0384-SGD"",""14=CARDNAME"",""NG TENG FONG GENERAL HOSPITAL"",""14=ITEMCODE"",""MS9EM-00259GLP"",""14=ITEMNA"&amp;"ME"",""MS WINSVRSTDCORE SNGL LICSAPK MVL 16LIC CORELIC"",""10=QUANTITY"",""8.000000"",""14=U_PONO"",""ESU948036"",""15=U_PODATE"",""16/1/2024"",""10=U_TLINTCOS"",""0.000000"",""2=SLPCODE"",""101"",""14=SLPNAME"",""E0001-MM"",""14=MEMO"",""MELIZA MARQUEZ"",""14=CONTACTNAME"",""E-INVOICE (A"&amp;"P DIRECT)"",""10=LINETOTAL"",""13282.080000"",""14=U_ENR"","""",""14=U_MSENR"",""S7138270"",""14=U_MSPCN"",""BB5B28CB"",""14=ADDRESS2"",""NOREEN TAMBY_x000D_NG TENG FONG GENERAL HOSPITAL NO. 1 JURONG EAST STREET 21,  SINGAPORE 609606_x000D_NOREEN TAMBY_x000D_TEL: 6716 3637_x000D_FAX: _x000D_EMAIL: Noreen"&amp;"_Tamby@juronghealth.com.sg"""</f>
        <v>"UICACS","","","2=DOCNUM","33033955","14=CUSTREF","8711166717","14=U_CUSTREF","8711166717","15=DOCDATE","17/1/2024","15=TAXDATE","17/1/2024","14=CARDCODE","CN0384-SGD","14=CARDNAME","NG TENG FONG GENERAL HOSPITAL","14=ITEMCODE","MS9EM-00259GLP","14=ITEMNAME","MS WINSVRSTDCORE SNGL LICSAPK MVL 16LIC CORELIC","10=QUANTITY","8.000000","14=U_PONO","ESU948036","15=U_PODATE","16/1/2024","10=U_TLINTCOS","0.000000","2=SLPCODE","101","14=SLPNAME","E0001-MM","14=MEMO","MELIZA MARQUEZ","14=CONTACTNAME","E-INVOICE (AP DIRECT)","10=LINETOTAL","13282.080000","14=U_ENR","","14=U_MSENR","S7138270","14=U_MSPCN","BB5B28CB","14=ADDRESS2","NOREEN TAMBY_x000D_NG TENG FONG GENERAL HOSPITAL NO. 1 JURONG EAST STREET 21,  SINGAPORE 609606_x000D_NOREEN TAMBY_x000D_TEL: 6716 3637_x000D_FAX: _x000D_EMAIL: Noreen_Tamby@juronghealth.com.sg"</v>
      </c>
      <c r="K25" s="21">
        <f t="shared" ref="K25:K26" si="1">MONTH(N25)</f>
        <v>1</v>
      </c>
      <c r="L25" s="21">
        <f t="shared" ref="L25:L26" si="2">YEAR(N25)</f>
        <v>2024</v>
      </c>
      <c r="M25" s="21">
        <v>33033955</v>
      </c>
      <c r="N25" s="41">
        <v>45308</v>
      </c>
      <c r="O25" s="21" t="s">
        <v>251</v>
      </c>
      <c r="P25" s="4" t="s">
        <v>265</v>
      </c>
      <c r="Q25" s="4" t="s">
        <v>78</v>
      </c>
      <c r="R25" s="4" t="s">
        <v>266</v>
      </c>
      <c r="S25" s="4" t="s">
        <v>267</v>
      </c>
      <c r="T25" s="3" t="s">
        <v>274</v>
      </c>
      <c r="U25" s="3" t="s">
        <v>275</v>
      </c>
      <c r="V25" s="47">
        <v>45307</v>
      </c>
      <c r="W25" s="47">
        <v>45308</v>
      </c>
      <c r="X25" s="66">
        <f t="shared" ref="X25:X26" si="3">SUM(N25-V25)</f>
        <v>1</v>
      </c>
      <c r="Y25" s="48" t="s">
        <v>276</v>
      </c>
      <c r="Z25" s="4" t="s">
        <v>277</v>
      </c>
      <c r="AA25" s="4" t="s">
        <v>252</v>
      </c>
      <c r="AB25" s="53">
        <v>8</v>
      </c>
      <c r="AC25" s="48" t="s">
        <v>272</v>
      </c>
      <c r="AD25" s="74">
        <f t="shared" ref="AD25:AD26" si="4">IFERROR(AE25/AB25,0)</f>
        <v>1660.26</v>
      </c>
      <c r="AE25" s="73">
        <v>13282.08</v>
      </c>
      <c r="AF25" s="40" t="s">
        <v>253</v>
      </c>
      <c r="AG25" s="72">
        <v>13282.08</v>
      </c>
      <c r="AH25" s="56" t="s">
        <v>93</v>
      </c>
      <c r="AI25" s="49" t="s">
        <v>273</v>
      </c>
      <c r="AJ25" s="54" t="s">
        <v>78</v>
      </c>
      <c r="AK25" s="5" t="s">
        <v>94</v>
      </c>
      <c r="AL25" s="4" t="s">
        <v>276</v>
      </c>
      <c r="AM25" s="4" t="s">
        <v>277</v>
      </c>
      <c r="AN25" s="4" t="s">
        <v>257</v>
      </c>
      <c r="AO25" s="59">
        <v>45323</v>
      </c>
      <c r="AP25" s="60">
        <v>46356</v>
      </c>
      <c r="AQ25" s="21" t="s">
        <v>253</v>
      </c>
    </row>
    <row r="26" spans="1:50">
      <c r="A26" s="1" t="s">
        <v>183</v>
      </c>
      <c r="B26" s="1" t="str">
        <f t="shared" si="0"/>
        <v>Show</v>
      </c>
      <c r="C26" s="4" t="s">
        <v>48</v>
      </c>
      <c r="E26" s="12" t="str">
        <f>"""UICACS"","""","""",""2=DOCNUM"",""33034028"",""14=CUSTREF"",""8494024449"",""14=U_CUSTREF"",""8494024449"",""15=DOCDATE"",""28/1/2024"",""15=TAXDATE"",""28/1/2024"",""14=CARDCODE"",""CA0362-SGD"",""14=CARDNAME"",""ALEXANDRA HOSPITAL"",""14=ITEMCODE"",""MS77D-00111GLP"",""14=ITEMNAME"",""MS VSP"&amp;"ROwMSDN ALNG SA MVL"",""10=QUANTITY"",""2.000000"",""14=U_PONO"",""ESU948218"",""15=U_PODATE"",""25/1/2024"",""10=U_TLINTCOS"",""0.000000"",""2=SLPCODE"",""101"",""14=SLPNAME"",""E0001-MM"",""14=MEMO"",""MELIZA MARQUEZ"",""14=CONTACTNAME"",""LILIAN TANG LING LEE"",""10=LINETOTAL"",""2556.80"&amp;"0000"",""14=U_ENR"","""",""14=U_MSENR"",""S7138270"",""14=U_MSPCN"",""871D43D1"",""14=ADDRESS2"",""ALEXANDRA HOSPITAL_x000D_MATERIAL MANAGEMENT DEPT BLOCK 21- 378 ALEXANDRA ROAD,  SINGAPORE 159964_x000D_Zarreen Begum Binte Daud_x000D_TEL: 6379 3771_x000D_FAX: _x000D_EMAIL: zarreen_begum_daud@nuhs.edu"&amp;".sg"""</f>
        <v>"UICACS","","","2=DOCNUM","33034028","14=CUSTREF","8494024449","14=U_CUSTREF","8494024449","15=DOCDATE","28/1/2024","15=TAXDATE","28/1/2024","14=CARDCODE","CA0362-SGD","14=CARDNAME","ALEXANDRA HOSPITAL","14=ITEMCODE","MS77D-00111GLP","14=ITEMNAME","MS VSPROwMSDN ALNG SA MVL","10=QUANTITY","2.000000","14=U_PONO","ESU948218","15=U_PODATE","25/1/2024","10=U_TLINTCOS","0.000000","2=SLPCODE","101","14=SLPNAME","E0001-MM","14=MEMO","MELIZA MARQUEZ","14=CONTACTNAME","LILIAN TANG LING LEE","10=LINETOTAL","2556.800000","14=U_ENR","","14=U_MSENR","S7138270","14=U_MSPCN","871D43D1","14=ADDRESS2","ALEXANDRA HOSPITAL_x000D_MATERIAL MANAGEMENT DEPT BLOCK 21- 378 ALEXANDRA ROAD,  SINGAPORE 159964_x000D_Zarreen Begum Binte Daud_x000D_TEL: 6379 3771_x000D_FAX: _x000D_EMAIL: zarreen_begum_daud@nuhs.edu.sg"</v>
      </c>
      <c r="K26" s="21">
        <f t="shared" si="1"/>
        <v>1</v>
      </c>
      <c r="L26" s="21">
        <f t="shared" si="2"/>
        <v>2024</v>
      </c>
      <c r="M26" s="21">
        <v>33034028</v>
      </c>
      <c r="N26" s="41">
        <v>45319</v>
      </c>
      <c r="O26" s="21" t="s">
        <v>251</v>
      </c>
      <c r="P26" s="4" t="s">
        <v>254</v>
      </c>
      <c r="Q26" s="4" t="s">
        <v>78</v>
      </c>
      <c r="R26" s="4" t="s">
        <v>255</v>
      </c>
      <c r="S26" s="4" t="s">
        <v>256</v>
      </c>
      <c r="T26" s="3" t="s">
        <v>278</v>
      </c>
      <c r="U26" s="3" t="s">
        <v>279</v>
      </c>
      <c r="V26" s="47">
        <v>45316</v>
      </c>
      <c r="W26" s="47">
        <v>45319</v>
      </c>
      <c r="X26" s="66">
        <f t="shared" si="3"/>
        <v>3</v>
      </c>
      <c r="Y26" s="48" t="s">
        <v>280</v>
      </c>
      <c r="Z26" s="4" t="s">
        <v>281</v>
      </c>
      <c r="AA26" s="4" t="s">
        <v>252</v>
      </c>
      <c r="AB26" s="53">
        <v>2</v>
      </c>
      <c r="AC26" s="48" t="s">
        <v>282</v>
      </c>
      <c r="AD26" s="74">
        <f t="shared" si="4"/>
        <v>1278.4000000000001</v>
      </c>
      <c r="AE26" s="73">
        <v>2556.8000000000002</v>
      </c>
      <c r="AF26" s="40" t="s">
        <v>253</v>
      </c>
      <c r="AG26" s="72">
        <v>2556.8000000000002</v>
      </c>
      <c r="AH26" s="56" t="s">
        <v>93</v>
      </c>
      <c r="AI26" s="49" t="s">
        <v>283</v>
      </c>
      <c r="AJ26" s="54" t="s">
        <v>78</v>
      </c>
      <c r="AK26" s="5" t="s">
        <v>94</v>
      </c>
      <c r="AL26" s="4" t="s">
        <v>280</v>
      </c>
      <c r="AM26" s="4" t="s">
        <v>281</v>
      </c>
      <c r="AN26" s="4" t="s">
        <v>257</v>
      </c>
      <c r="AO26" s="59">
        <v>45292</v>
      </c>
      <c r="AP26" s="60">
        <v>46387</v>
      </c>
      <c r="AQ26" s="21" t="s">
        <v>253</v>
      </c>
    </row>
    <row r="27" spans="1:50" hidden="1">
      <c r="B27" s="1" t="str">
        <f>IF(K27="","Hide","Show")</f>
        <v>Hide</v>
      </c>
      <c r="C27" s="4" t="s">
        <v>49</v>
      </c>
      <c r="E27" s="12" t="s">
        <v>250</v>
      </c>
      <c r="K27" s="21" t="s">
        <v>250</v>
      </c>
      <c r="L27" s="41" t="s">
        <v>250</v>
      </c>
      <c r="M27" s="5"/>
      <c r="N27" s="41"/>
      <c r="O27" s="4" t="s">
        <v>250</v>
      </c>
      <c r="P27" s="4"/>
      <c r="Q27" s="4" t="s">
        <v>250</v>
      </c>
      <c r="R27" s="4" t="s">
        <v>250</v>
      </c>
      <c r="S27" s="4" t="s">
        <v>250</v>
      </c>
      <c r="T27" s="3" t="s">
        <v>250</v>
      </c>
      <c r="V27" s="3" t="s">
        <v>78</v>
      </c>
      <c r="W27" s="5"/>
      <c r="Y27" s="5" t="s">
        <v>250</v>
      </c>
      <c r="Z27" s="4" t="s">
        <v>250</v>
      </c>
      <c r="AA27" s="4" t="s">
        <v>250</v>
      </c>
      <c r="AB27" s="4" t="s">
        <v>250</v>
      </c>
      <c r="AC27" s="19" t="s">
        <v>250</v>
      </c>
      <c r="AD27" s="68">
        <f>IFERROR(AE27/AB27,0)</f>
        <v>0</v>
      </c>
      <c r="AE27" s="73" t="s">
        <v>250</v>
      </c>
      <c r="AF27" s="40"/>
      <c r="AG27" s="73"/>
      <c r="AH27" s="40"/>
      <c r="AI27" s="17" t="s">
        <v>250</v>
      </c>
      <c r="AJ27" s="17" t="s">
        <v>250</v>
      </c>
      <c r="AK27" s="5" t="s">
        <v>250</v>
      </c>
      <c r="AN27" s="4" t="s">
        <v>257</v>
      </c>
    </row>
    <row r="28" spans="1:50" hidden="1">
      <c r="B28" s="1" t="str">
        <f>IF(K28="","Hide","Show")</f>
        <v>Hide</v>
      </c>
      <c r="C28" s="4" t="s">
        <v>50</v>
      </c>
      <c r="E28" s="12" t="s">
        <v>250</v>
      </c>
      <c r="K28" s="21" t="s">
        <v>250</v>
      </c>
      <c r="L28" s="41" t="s">
        <v>250</v>
      </c>
      <c r="M28" s="5"/>
      <c r="N28" s="41"/>
      <c r="O28" s="4" t="s">
        <v>250</v>
      </c>
      <c r="P28" s="4"/>
      <c r="Q28" s="4" t="s">
        <v>250</v>
      </c>
      <c r="R28" s="4" t="s">
        <v>250</v>
      </c>
      <c r="S28" s="4" t="s">
        <v>250</v>
      </c>
      <c r="T28" s="3" t="s">
        <v>250</v>
      </c>
      <c r="V28" s="3" t="s">
        <v>78</v>
      </c>
      <c r="W28" s="5"/>
      <c r="Y28" s="5" t="s">
        <v>250</v>
      </c>
      <c r="Z28" s="4" t="s">
        <v>250</v>
      </c>
      <c r="AA28" s="4" t="s">
        <v>250</v>
      </c>
      <c r="AB28" s="4" t="s">
        <v>250</v>
      </c>
      <c r="AC28" s="19" t="s">
        <v>250</v>
      </c>
      <c r="AD28" s="68">
        <f>IFERROR(AE28/AB28,0)</f>
        <v>0</v>
      </c>
      <c r="AE28" s="73" t="s">
        <v>250</v>
      </c>
      <c r="AF28" s="40"/>
      <c r="AG28" s="73"/>
      <c r="AH28" s="40"/>
      <c r="AI28" s="17"/>
      <c r="AJ28" s="17" t="s">
        <v>250</v>
      </c>
      <c r="AK28" s="5" t="s">
        <v>250</v>
      </c>
      <c r="AN28" s="4" t="s">
        <v>257</v>
      </c>
    </row>
    <row r="29" spans="1:50">
      <c r="AE29" s="73"/>
      <c r="AF29" s="40"/>
      <c r="AG29" s="73"/>
      <c r="AH29" s="40"/>
      <c r="AK29" s="5"/>
      <c r="AN29" s="4"/>
    </row>
    <row r="30" spans="1:50">
      <c r="AV30" s="15"/>
    </row>
    <row r="31" spans="1:50">
      <c r="AW31" s="15"/>
    </row>
    <row r="32" spans="1:50">
      <c r="AX32" s="15"/>
    </row>
    <row r="33" spans="51:52">
      <c r="AY33" s="15"/>
    </row>
    <row r="34" spans="51:52">
      <c r="AZ34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5" t="s">
        <v>95</v>
      </c>
      <c r="C6" s="5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BC58-F750-43BC-B504-38FDBDBE6DB9}">
  <dimension ref="A1:E15"/>
  <sheetViews>
    <sheetView workbookViewId="0"/>
  </sheetViews>
  <sheetFormatPr defaultRowHeight="15"/>
  <sheetData>
    <row r="1" spans="1:5">
      <c r="A1" s="58" t="s">
        <v>185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2024-02-05T03:42:03Z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