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"/>
    </mc:Choice>
  </mc:AlternateContent>
  <xr:revisionPtr revIDLastSave="0" documentId="8_{12EBD1CE-3D92-4E66-8C6D-D3132057016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9" i="2" l="1"/>
  <c r="AA30" i="2"/>
  <c r="AA31" i="2"/>
  <c r="X28" i="2"/>
  <c r="X29" i="2"/>
  <c r="X30" i="2"/>
  <c r="X31" i="2"/>
  <c r="O31" i="2"/>
  <c r="E24" i="2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AM24" i="2"/>
  <c r="AN24" i="2"/>
  <c r="AO24" i="2"/>
  <c r="AP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K25" i="2"/>
  <c r="AL25" i="2"/>
  <c r="AP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E26" i="2"/>
  <c r="AH26" i="2"/>
  <c r="AK26" i="2"/>
  <c r="AL26" i="2"/>
  <c r="AP26" i="2"/>
  <c r="E27" i="2"/>
  <c r="K27" i="2"/>
  <c r="B27" i="2" s="1"/>
  <c r="L27" i="2"/>
  <c r="O27" i="2"/>
  <c r="P27" i="2"/>
  <c r="R27" i="2"/>
  <c r="S27" i="2"/>
  <c r="T27" i="2"/>
  <c r="U27" i="2"/>
  <c r="X27" i="2"/>
  <c r="Y27" i="2"/>
  <c r="Z27" i="2"/>
  <c r="AA27" i="2"/>
  <c r="AC27" i="2"/>
  <c r="AE27" i="2"/>
  <c r="AH27" i="2"/>
  <c r="AK27" i="2"/>
  <c r="AL27" i="2"/>
  <c r="AP27" i="2"/>
  <c r="E28" i="2"/>
  <c r="K28" i="2"/>
  <c r="L28" i="2"/>
  <c r="O28" i="2"/>
  <c r="P28" i="2"/>
  <c r="R28" i="2"/>
  <c r="S28" i="2"/>
  <c r="T28" i="2"/>
  <c r="U28" i="2"/>
  <c r="Y28" i="2"/>
  <c r="Z28" i="2"/>
  <c r="AA28" i="2"/>
  <c r="AC28" i="2"/>
  <c r="AE28" i="2"/>
  <c r="AH28" i="2"/>
  <c r="AK28" i="2"/>
  <c r="AL28" i="2"/>
  <c r="AP28" i="2"/>
  <c r="E29" i="2"/>
  <c r="K29" i="2"/>
  <c r="L29" i="2"/>
  <c r="M29" i="2"/>
  <c r="N29" i="2"/>
  <c r="O29" i="2"/>
  <c r="P29" i="2"/>
  <c r="Q29" i="2"/>
  <c r="S29" i="2"/>
  <c r="T29" i="2"/>
  <c r="V29" i="2"/>
  <c r="W29" i="2"/>
  <c r="Y29" i="2"/>
  <c r="Z29" i="2"/>
  <c r="AC29" i="2"/>
  <c r="AB29" i="2" s="1"/>
  <c r="E30" i="2"/>
  <c r="K30" i="2"/>
  <c r="L30" i="2"/>
  <c r="M30" i="2"/>
  <c r="N30" i="2"/>
  <c r="O30" i="2"/>
  <c r="P30" i="2"/>
  <c r="Q30" i="2"/>
  <c r="S30" i="2"/>
  <c r="T30" i="2"/>
  <c r="V30" i="2"/>
  <c r="W30" i="2"/>
  <c r="Y30" i="2"/>
  <c r="Z30" i="2"/>
  <c r="AC30" i="2"/>
  <c r="AB30" i="2" s="1"/>
  <c r="D5" i="1"/>
  <c r="B8" i="89"/>
  <c r="B7" i="89"/>
  <c r="E15" i="2"/>
  <c r="H6" i="2"/>
  <c r="H5" i="2"/>
  <c r="H4" i="2"/>
  <c r="E2" i="2"/>
  <c r="D30" i="1"/>
  <c r="D29" i="1"/>
  <c r="D14" i="1"/>
  <c r="D13" i="1"/>
  <c r="C13" i="1"/>
  <c r="E16" i="2" s="1"/>
  <c r="C12" i="1"/>
  <c r="C11" i="1"/>
  <c r="E14" i="2" s="1"/>
  <c r="C10" i="1"/>
  <c r="E13" i="2" s="1"/>
  <c r="C9" i="1"/>
  <c r="E11" i="2" s="1"/>
  <c r="C5" i="1"/>
  <c r="E12" i="2" s="1"/>
  <c r="C4" i="1"/>
  <c r="C3" i="1"/>
  <c r="C8" i="1" s="1"/>
  <c r="B25" i="2" l="1"/>
  <c r="B26" i="2"/>
  <c r="B28" i="2"/>
  <c r="D6" i="2"/>
  <c r="D5" i="2"/>
  <c r="I6" i="2"/>
  <c r="I5" i="2"/>
  <c r="D4" i="2"/>
  <c r="E4" i="2" s="1"/>
  <c r="E5" i="2" l="1"/>
  <c r="E6" i="2"/>
  <c r="B30" i="2"/>
  <c r="B29" i="2"/>
  <c r="B24" i="2"/>
</calcChain>
</file>

<file path=xl/sharedStrings.xml><?xml version="1.0" encoding="utf-8"?>
<sst xmlns="http://schemas.openxmlformats.org/spreadsheetml/2006/main" count="1042" uniqueCount="343">
  <si>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</si>
  <si>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</si>
  <si>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</si>
  <si>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</si>
  <si>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</si>
  <si>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</si>
  <si>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</si>
  <si>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</si>
  <si>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</si>
  <si>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</si>
  <si>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</si>
  <si>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</si>
  <si>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</si>
  <si>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</si>
  <si>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</si>
  <si>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</si>
  <si>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</si>
  <si>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</si>
  <si>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</si>
  <si>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</si>
  <si>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</si>
  <si>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</si>
  <si>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</si>
  <si>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</si>
  <si>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</si>
  <si>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</si>
  <si>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</si>
  <si>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</si>
  <si>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</si>
  <si>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</si>
  <si>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</si>
  <si>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</si>
  <si>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</si>
  <si>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</si>
  <si>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</si>
  <si>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</si>
  <si>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</si>
  <si>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</si>
  <si>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</si>
  <si>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</si>
  <si>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</si>
  <si>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</si>
  <si>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</si>
  <si>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</si>
  <si>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</si>
  <si>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</si>
  <si>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</si>
  <si>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</si>
  <si>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</si>
  <si>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</si>
  <si>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</si>
  <si>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</si>
  <si>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</si>
  <si>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</si>
  <si>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</si>
  <si>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</si>
  <si>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</si>
  <si>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</si>
  <si>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</si>
  <si>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</si>
  <si>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</si>
  <si>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</si>
  <si>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</si>
  <si>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</si>
  <si>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</si>
  <si>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</si>
  <si>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</si>
  <si>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</si>
  <si>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</si>
  <si>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</si>
  <si>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</si>
  <si>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</si>
  <si>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</si>
  <si>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</si>
  <si>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</si>
  <si>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</si>
  <si>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</si>
  <si>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</si>
  <si>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</si>
  <si>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</si>
  <si>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</si>
  <si>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</si>
  <si>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</si>
  <si>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</si>
  <si>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</si>
  <si>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</si>
  <si>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</si>
  <si>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</si>
  <si>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</si>
  <si>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</si>
  <si>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</si>
  <si>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</si>
  <si>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</si>
  <si>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</si>
  <si>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</si>
  <si>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</si>
  <si>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</si>
  <si>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</si>
  <si>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</si>
  <si>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</si>
  <si>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</si>
  <si>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</si>
  <si>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</si>
  <si>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</si>
  <si>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</si>
  <si>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</si>
  <si>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</si>
  <si>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</si>
  <si>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</si>
  <si>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</si>
  <si>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</si>
  <si>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</si>
  <si>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</si>
  <si>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</si>
  <si>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</si>
  <si>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</si>
  <si>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</si>
  <si>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</si>
  <si>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</si>
  <si>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</si>
  <si>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</si>
  <si>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</si>
  <si>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</si>
  <si>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</si>
  <si>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</si>
  <si>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</si>
  <si>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</si>
  <si>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</si>
  <si>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</si>
  <si>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</si>
  <si>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</si>
  <si>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</si>
  <si>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</si>
  <si>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</si>
  <si>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</si>
  <si>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</si>
  <si>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</si>
  <si>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</si>
  <si>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</si>
  <si>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</si>
  <si>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</si>
  <si>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</si>
  <si>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</si>
  <si>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</si>
  <si>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</si>
  <si>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</si>
  <si>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</si>
  <si>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</si>
  <si>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</si>
  <si>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</si>
  <si>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</si>
  <si>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</si>
  <si>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</si>
  <si>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</si>
  <si>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</si>
  <si>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</si>
  <si>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</si>
  <si>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</si>
  <si>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</si>
  <si>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</si>
  <si>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</si>
  <si>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</si>
  <si>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</si>
  <si>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</si>
  <si>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</si>
  <si>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</si>
  <si>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</si>
  <si>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</si>
  <si>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</si>
  <si>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</si>
  <si>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</si>
  <si>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</si>
  <si>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</si>
  <si>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</si>
  <si>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</si>
  <si>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</si>
  <si>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</si>
  <si>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</si>
  <si>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</si>
  <si>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</si>
  <si>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</si>
  <si>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</si>
  <si>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</si>
  <si>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</si>
  <si>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</si>
  <si>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</si>
  <si>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</si>
  <si>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</si>
  <si>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</si>
  <si>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</si>
  <si>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</si>
  <si>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</si>
  <si>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</si>
  <si>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</si>
  <si>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</si>
  <si>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</si>
  <si>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</si>
  <si>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</si>
  <si>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</si>
  <si>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</si>
  <si>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</si>
  <si>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</si>
  <si>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</si>
  <si>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</si>
  <si>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</si>
  <si>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</si>
  <si>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</si>
  <si>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</si>
  <si>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</si>
  <si>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</si>
  <si>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</si>
  <si>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</si>
  <si>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</si>
  <si>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</si>
  <si>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</si>
  <si>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</si>
  <si>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</si>
  <si>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</si>
  <si>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</si>
  <si>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</si>
  <si>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</si>
  <si>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</si>
  <si>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</si>
  <si>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</si>
  <si>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</si>
  <si>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</si>
  <si>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</si>
  <si>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</si>
  <si>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</si>
  <si>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</si>
  <si>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</si>
  <si>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</si>
  <si>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</si>
  <si>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=MONTH(N27)</t>
  </si>
  <si>
    <t>=YEAR(N27)</t>
  </si>
  <si>
    <t>=IFERROR(NF($E27,"U_MSPCN"),"-")</t>
  </si>
  <si>
    <t>=IFERROR(NF($E27,"U_PODate"),"-")</t>
  </si>
  <si>
    <t>=IFERROR(NF($E27,"DOCdate"),"-")</t>
  </si>
  <si>
    <t>=SUM(N27-V27)</t>
  </si>
  <si>
    <t>=IFERROR(AD27/AB27,0)</t>
  </si>
  <si>
    <t>=IFERROR(NF($E27,"U_BPurDisc"),"-")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</si>
  <si>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</si>
  <si>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</si>
  <si>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</si>
  <si>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</si>
  <si>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</si>
  <si>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</si>
  <si>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=MONTH(N28)</t>
  </si>
  <si>
    <t>=YEAR(N28)</t>
  </si>
  <si>
    <t>=IFERROR(NF($E28,"U_MSPCN"),"-")</t>
  </si>
  <si>
    <t>=IFERROR(NF($E28,"U_PODate"),"-")</t>
  </si>
  <si>
    <t>=IFERROR(NF($E28,"DOCdate"),"-")</t>
  </si>
  <si>
    <t>=SUM(N28-V28)</t>
  </si>
  <si>
    <t>=IFERROR(AD28/AB28,0)</t>
  </si>
  <si>
    <t>=IFERROR(NF($E28,"U_BPurDisc"),"-")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</si>
  <si>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</si>
  <si>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</si>
  <si>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</si>
  <si>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</si>
  <si>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</si>
  <si>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</si>
  <si>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</si>
  <si>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</si>
  <si>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</si>
  <si>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</si>
  <si>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</si>
  <si>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</si>
  <si>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</si>
  <si>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</si>
  <si>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</si>
  <si>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</si>
  <si>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=IFERROR(NF($E29,"U_PONO"),"-")</t>
  </si>
  <si>
    <t>=IFERROR(NF($E29,"U_PODate"),"-")</t>
  </si>
  <si>
    <t>=IFERROR(NF($E29,"DOCdate"),"-")</t>
  </si>
  <si>
    <t>=SUM(N29-V29)</t>
  </si>
  <si>
    <t>=IFERROR(NF($E29,"ITEMCODE"),"-")</t>
  </si>
  <si>
    <t>=IFERROR(NF($E29,"ITEMNAME"),"-")</t>
  </si>
  <si>
    <t>=IFERROR(NF($E29,"MEMO"),"-")</t>
  </si>
  <si>
    <t>=IFERROR(NF($E29,"QUANTITY"),"-")</t>
  </si>
  <si>
    <t>=IFERROR(AD29/AB29,0)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</si>
  <si>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</si>
  <si>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</si>
  <si>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</si>
  <si>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</si>
  <si>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</si>
  <si>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</si>
  <si>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</si>
  <si>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</si>
  <si>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</si>
  <si>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</si>
  <si>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</si>
  <si>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</si>
  <si>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</si>
  <si>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</si>
  <si>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</si>
  <si>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=IFERROR(NF($E30,"U_CUSTREF"),"-")</t>
  </si>
  <si>
    <t>=IFERROR(NF($E30,"U_PONO"),"-")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</si>
  <si>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</si>
  <si>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</si>
  <si>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</si>
  <si>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</si>
  <si>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=IFERROR(NF($E30,"LINETOTAL"),"-")</t>
  </si>
  <si>
    <t>=IFERROR(NF($E30,"ADDRESS2"),"-")</t>
  </si>
  <si>
    <t>=IF(K31="","Hide","Show")</t>
  </si>
  <si>
    <t>=IFERROR(NF($E31,"DOCNUM"),"-")</t>
  </si>
  <si>
    <t>=IFERROR(NF($E31,"DOCDATE"),"-")</t>
  </si>
  <si>
    <t>=IFERROR(NF($E31,"U_MSENR"),"-")</t>
  </si>
  <si>
    <t>=IFERROR(NF($E31,"CARDCODE"),"-")</t>
  </si>
  <si>
    <t>=IFERROR(NF($E31,"CARDNAME"),"-")</t>
  </si>
  <si>
    <t>=IFERROR(NF($E31,"U_CUSTREF"),"-")</t>
  </si>
  <si>
    <t>=IFERROR(NF($E31,"U_PONO"),"-")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</si>
  <si>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</si>
  <si>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</si>
  <si>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</si>
  <si>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</si>
  <si>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=IFERROR(NF($E31,"LINETOTAL"),"-")</t>
  </si>
  <si>
    <t>=IFERROR(NF($E31,"ADDRESS2"),"-")</t>
  </si>
  <si>
    <t>="01/09/2023"</t>
  </si>
  <si>
    <t>="30/9/2023"</t>
  </si>
  <si>
    <t>="132|102"</t>
  </si>
  <si>
    <t>="""UICACS"","""",""SQL="",""2=DOCNUM"",""33032686"",""14=CUSTREF"",""PO23000117"",""14=U_CUSTREF"",""PO23000117"",""15=DOCDATE"",""6/9/2023"",""15=TAXDATE"",""6/9/2023"",""14=CARDCODE"",""CS0276-SGD"",""14=CARDNAME"",""SINGAPORE CORD BLOOD BANK LIMITED"",""14=ITEMCODE"",""MS7NQ-00300GLP"",""14="&amp;"ITEMNAME"",""MS SQLSVRSTDCORE SNGL LICSAPK MVL 2LIC CORELIC"",""10=QUANTITY"",""3.000000"",""14=U_PONO"",""945592"",""15=U_PODATE"",""5/9/2023"",""10=U_TLINTCOS"",""0.000000"",""2=SLPCODE"",""132"",""14=SLPNAME"",""E0001-CS"",""14=MEMO"",""WENDY KUM CHIOU SZE"",""14=CONTACTNAME"",""FSS- A"&amp;"CCOUNTS PAYABLE"",""10=LINETOTAL"",""16157.850000"",""14=U_ENR"","""",""14=U_MSENR"",""S7138270"",""14=U_MSPCN"",""8251F2D8"",""14=ADDRESS2"",""BRENNAN LIM_x000D_SINGAPORE CORD BLOOD BANK LIMITED 37 JALAN PEMIMPIN, #04-14 MAPEX SINGAPORE 577177_x000D_BRENNAN LIM_x000D_TEL: _x000D_FAX: _x000D_EMAIL: brenn"&amp;"an.lim@synapxe.sg"""</t>
  </si>
  <si>
    <t>="""UICACS"","""",""SQL="",""2=DOCNUM"",""33032764"",""14=CUSTREF"",""6723000990"",""14=U_CUSTREF"",""6723000990"",""15=DOCDATE"",""20/9/2023"",""15=TAXDATE"",""20/9/2023"",""14=CARDCODE"",""CI1256-SGD"",""14=CARDNAME"",""SINGAPORE HEALTH SERVICES PTE LTD"",""14=ITEMCODE"",""MS7JQ-00353GLP"",""1"&amp;"4=ITEMNAME"",""MS SQLSVRENTCORE SNGL LICSAPK MVL 2LIC CORELIC"",""10=QUANTITY"",""5.000000"",""14=U_PONO"",""945870"",""15=U_PODATE"",""19/9/2023"",""10=U_TLINTCOS"",""0.000000"",""2=SLPCODE"",""132"",""14=SLPNAME"",""E0001-CS"",""14=MEMO"",""WENDY KUM CHIOU SZE"",""14=CONTACTNAME"",""FIN"&amp;"ANCE DEPARTMENT"",""10=LINETOTAL"",""101429.200000"",""14=U_ENR"","""",""14=U_MSENR"",""S7138270"",""14=U_MSPCN"",""A8AA53F5"",""14=ADDRESS2"",""SU HLAING HTUN_x000D_SYNAPXE PTE LTD 6 SERANGOON NORTH AVE 5 #01-01/02 SINGAPORE 554910_x000D_SU HLAING HTUN_x000D_TEL: 91848790_x000D_FAX: _x000D_EMAIL: hlaing"&amp;".htun.su@synapxe.sg"""</t>
  </si>
  <si>
    <t>="""UICACS"","""",""SQL="",""2=DOCNUM"",""33032824"",""14=CUSTREF"",""8823004958"",""14=U_CUSTREF"",""8823004958"",""15=DOCDATE"",""26/9/2023"",""15=TAXDATE"",""26/9/2023"",""14=CARDCODE"",""CI1232-SGD"",""14=CARDNAME"",""SINGAPORE GENERAL HOSPITAL PTE LTD"",""14=ITEMCODE"",""MS9EA-00267GLP"","""&amp;"14=ITEMNAME"",""MS WINSVRDCCORE SNGL LICSAPK MVL 2LIC CORELIC"",""10=QUANTITY"",""8.000000"",""14=U_PONO"",""945980"",""15=U_PODATE"",""26/9/2023"",""10=U_TLINTCOS"",""0.000000"",""2=SLPCODE"",""132"",""14=SLPNAME"",""E0001-CS"",""14=MEMO"",""WENDY KUM CHIOU SZE"",""14=CONTACTNAME"",""FIN"&amp;"ANCE DEPARTMENT"",""10=LINETOTAL"",""8495.680000"",""14=U_ENR"","""",""14=U_MSENR"",""S7138270"",""14=U_MSPCN"",""8E125DFC"",""14=ADDRESS2"",""WANG TIANQI_x000D_SYNAPXE PTE LTS 6 SERANGOON NORTH AVE 5 #01-01/02, SINGAPORE 169608_x000D_WANG TIANQI_x000D_TEL: 65943618_x000D_FAX: _x000D_EMAIL: wang.tianqi@s"&amp;"ynapxe.sg"""</t>
  </si>
  <si>
    <t>="""UICACS"","""",""SQL="",""2=DOCNUM"",""33032836"",""14=CUSTREF"",""4203172399"",""14=U_CUSTREF"",""4203172399"",""15=DOCDATE"",""27/9/2023"",""15=TAXDATE"",""27/9/2023"",""14=CARDCODE"",""CI1261-SGD"",""14=CARDNAME"",""CHANGI GENERAL HOSPITAL PTE LTD"",""14=ITEMCODE"",""MS7NQ-00301GLP"",""14="&amp;"ITEMNAME"",""MS SQLSVRSTDCORE SNGL SA MVL 2LIC CORELIC"",""10=QUANTITY"",""6.000000"",""14=U_PONO"",""946000"",""15=U_PODATE"",""26/9/2023"",""10=U_TLINTCOS"",""0.000000"",""2=SLPCODE"",""132"",""14=SLPNAME"",""E0001-CS"",""14=MEMO"",""WENDY KUM CHIOU SZE"",""14=CONTACTNAME"",""E-INVOICE"""&amp;",""10=LINETOTAL"",""11408.400000"",""14=U_ENR"","""",""14=U_MSENR"",""S7138270"",""14=U_MSPCN"",""83288253"",""14=ADDRESS2"",""ZAYAR AUNG_x000D_CHANGI GENERAL HOSPITAL 2 SIMEI STREET 3  SINGAPORE 529889_x000D_ZAYAR AUNG_x000D_TEL: 6936 5182_x000D_FAX: _x000D_EMAIL: zayar.aung@ihis.com.sg"""</t>
  </si>
  <si>
    <t>="""UICACS"","""",""SQL="",""2=DOCNUM"",""33032836"",""14=CUSTREF"",""4203172399"",""14=U_CUSTREF"",""4203172399"",""15=DOCDATE"",""27/9/2023"",""15=TAXDATE"",""27/9/2023"",""14=CARDCODE"",""CI1261-SGD"",""14=CARDNAME"",""CHANGI GENERAL HOSPITAL PTE LTD"",""14=ITEMCODE"",""MS9EA-00268GLP"",""14="&amp;"ITEMNAME"",""MS WINSVRDCCORE SNGL SA MVL 2LIC CORELIC"",""10=QUANTITY"",""10.000000"",""14=U_PONO"",""946000"",""15=U_PODATE"",""26/9/2023"",""10=U_TLINTCOS"",""0.000000"",""2=SLPCODE"",""132"",""14=SLPNAME"",""E0001-CS"",""14=MEMO"",""WENDY KUM CHIOU SZE"",""14=CONTACTNAME"",""E-INVOICE"""&amp;",""10=LINETOTAL"",""3712.300000"",""14=U_ENR"","""",""14=U_MSENR"",""S7138270"",""14=U_MSPCN"",""83288253"",""14=ADDRESS2"",""ZAYAR AUNG_x000D_CHANGI GENERAL HOSPITAL 2 SIMEI STREET 3  SINGAPORE 529889_x000D_ZAYAR AUNG_x000D_TEL: 6936 5182_x000D_FAX: _x000D_EMAIL: zayar.aung@ihis.com.sg"""</t>
  </si>
  <si>
    <t>=IFERROR(NF($E30,"CONTACTNAME"),"-")</t>
  </si>
  <si>
    <t>=IFERROR(NF($E30,"U_PODATE"),"-")</t>
  </si>
  <si>
    <t>=IFERROR(AC30/W30,0)</t>
  </si>
  <si>
    <t>=IFERROR(NF($E31,"CONTACTNAME"),"-")</t>
  </si>
  <si>
    <t>=IFERROR(NF($E31,"U_PODATE"),"-")</t>
  </si>
  <si>
    <t>=IFERROR(AC31/W31,0)</t>
  </si>
  <si>
    <t>=SUBTOTAL(9,AB24:AB32)</t>
  </si>
  <si>
    <t>=SUBTOTAL(9,AC24:AC32)</t>
  </si>
  <si>
    <t>License with  SA</t>
  </si>
  <si>
    <t>SOFTWARE ASSURANCE</t>
  </si>
  <si>
    <t>ALPS PTE. LTD.</t>
  </si>
  <si>
    <t>CA0445-SGD</t>
  </si>
  <si>
    <t>MS7JQ-00353GLP</t>
  </si>
  <si>
    <t>MS SQLSVRENTCORE SNGL LICSAPK MVL 2LIC CORELIC</t>
  </si>
  <si>
    <t>A8AA53F5</t>
  </si>
  <si>
    <t>LICENSE WITH SA</t>
  </si>
  <si>
    <t>LOAD IN EARLY SEP TO START USAGE IN OCT 2023</t>
  </si>
  <si>
    <t>ALPS PTE. LTD. 167 JALAN BUKIT MERAH, #20-10  SINGAPORE 150168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</si>
</sst>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165" fontId="0" fillId="0" borderId="0" xfId="2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7" fillId="3" borderId="0" xfId="0" applyFont="1" applyFill="1" applyAlignment="1">
      <alignment horizontal="left" vertical="center" wrapText="1"/>
    </xf>
    <xf numFmtId="165" fontId="0" fillId="2" borderId="0" xfId="0" applyNumberFormat="1" applyFill="1" applyAlignment="1">
      <alignment vertical="top"/>
    </xf>
    <xf numFmtId="0" fontId="11" fillId="2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14" fontId="11" fillId="0" borderId="0" xfId="0" applyNumberFormat="1" applyFont="1" applyAlignment="1">
      <alignment vertical="top"/>
    </xf>
    <xf numFmtId="0" fontId="11" fillId="0" borderId="0" xfId="0" applyFont="1" applyAlignment="1">
      <alignment horizontal="left" vertical="top"/>
    </xf>
    <xf numFmtId="0" fontId="12" fillId="0" borderId="0" xfId="0" applyFont="1"/>
    <xf numFmtId="1" fontId="11" fillId="0" borderId="0" xfId="0" applyNumberFormat="1" applyFont="1" applyAlignment="1">
      <alignment horizontal="center" vertical="top"/>
    </xf>
    <xf numFmtId="0" fontId="13" fillId="0" borderId="0" xfId="0" applyFont="1" applyAlignment="1">
      <alignment vertical="top"/>
    </xf>
    <xf numFmtId="38" fontId="11" fillId="0" borderId="0" xfId="2" applyNumberFormat="1" applyFont="1" applyAlignment="1">
      <alignment horizontal="center" vertical="top"/>
    </xf>
    <xf numFmtId="165" fontId="11" fillId="0" borderId="0" xfId="2" applyNumberFormat="1" applyFont="1" applyAlignment="1">
      <alignment vertical="top"/>
    </xf>
    <xf numFmtId="4" fontId="11" fillId="0" borderId="0" xfId="0" applyNumberFormat="1" applyFont="1" applyAlignment="1">
      <alignment vertical="top"/>
    </xf>
    <xf numFmtId="166" fontId="11" fillId="0" borderId="0" xfId="0" applyNumberFormat="1" applyFont="1" applyAlignment="1">
      <alignment horizontal="center" vertical="top"/>
    </xf>
    <xf numFmtId="40" fontId="11" fillId="0" borderId="0" xfId="2" applyNumberFormat="1" applyFont="1" applyAlignment="1">
      <alignment horizontal="center" vertical="top"/>
    </xf>
    <xf numFmtId="166" fontId="12" fillId="0" borderId="0" xfId="0" applyNumberFormat="1" applyFont="1"/>
    <xf numFmtId="14" fontId="11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center"/>
    </xf>
    <xf numFmtId="14" fontId="11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top"/>
    </xf>
    <xf numFmtId="0" fontId="4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166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"01/09/2023"</f>
        <v>01/09/2023</v>
      </c>
    </row>
    <row r="4" spans="1:5">
      <c r="A4" s="1" t="s">
        <v>0</v>
      </c>
      <c r="B4" s="4" t="s">
        <v>6</v>
      </c>
      <c r="C4" s="5" t="str">
        <f>"30/9/2023"</f>
        <v>30/9/2023</v>
      </c>
    </row>
    <row r="5" spans="1:5">
      <c r="A5" s="1" t="s">
        <v>0</v>
      </c>
      <c r="B5" s="4" t="s">
        <v>25</v>
      </c>
      <c r="C5" s="4" t="str">
        <f>"132|102"</f>
        <v>132|102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01/Sep/2023..30/Sep/2023</v>
      </c>
    </row>
    <row r="9" spans="1:5">
      <c r="A9" s="1" t="s">
        <v>9</v>
      </c>
      <c r="C9" s="3" t="str">
        <f>TEXT($C$3,"yyyyMMdd") &amp; ".." &amp; TEXT($C$4,"yyyyMMdd")</f>
        <v>20230901..20230930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7"/>
  <sheetViews>
    <sheetView tabSelected="1" topLeftCell="S19" zoomScale="92" zoomScaleNormal="92" workbookViewId="0">
      <selection activeCell="AH31" sqref="AH31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8.85546875" style="3" bestFit="1" customWidth="1"/>
    <col min="18" max="18" width="12" style="4" bestFit="1" customWidth="1"/>
    <col min="19" max="19" width="39.7109375" style="4" bestFit="1" customWidth="1"/>
    <col min="20" max="20" width="14.7109375" style="4" bestFit="1" customWidth="1"/>
    <col min="21" max="21" width="14.7109375" style="4" customWidth="1"/>
    <col min="22" max="22" width="13.85546875" style="4" customWidth="1"/>
    <col min="23" max="23" width="10.28515625" style="17" bestFit="1" customWidth="1"/>
    <col min="24" max="24" width="8.5703125" style="4" bestFit="1" customWidth="1"/>
    <col min="25" max="25" width="23" style="4" hidden="1" customWidth="1"/>
    <col min="26" max="26" width="27.5703125" style="4" customWidth="1"/>
    <col min="27" max="27" width="23.140625" style="4" bestFit="1" customWidth="1"/>
    <col min="28" max="28" width="10.42578125" style="28" bestFit="1" customWidth="1"/>
    <col min="29" max="29" width="13.85546875" style="28" bestFit="1" customWidth="1"/>
    <col min="30" max="30" width="14.42578125" style="4" customWidth="1"/>
    <col min="31" max="31" width="9.28515625" style="4"/>
    <col min="32" max="32" width="16.140625" style="4" customWidth="1"/>
    <col min="33" max="33" width="9.28515625" style="4"/>
    <col min="34" max="34" width="50.140625" style="4" customWidth="1"/>
    <col min="35" max="35" width="17.85546875" style="4" customWidth="1"/>
    <col min="36" max="37" width="11.28515625" style="4" customWidth="1"/>
    <col min="38" max="38" width="44.28515625" style="4" customWidth="1"/>
    <col min="39" max="39" width="13.140625" style="3" customWidth="1"/>
    <col min="40" max="40" width="11.42578125" style="4" customWidth="1"/>
    <col min="41" max="41" width="13.28515625" style="4" customWidth="1"/>
    <col min="42" max="42" width="44.28515625" style="4" customWidth="1"/>
    <col min="43" max="16384" width="9.28515625" style="4"/>
  </cols>
  <sheetData>
    <row r="1" spans="1:39" s="1" customFormat="1" hidden="1">
      <c r="A1" s="1" t="s">
        <v>168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C1" s="53" t="s">
        <v>17</v>
      </c>
      <c r="AH1" s="1" t="s">
        <v>7</v>
      </c>
      <c r="AI1" s="1" t="s">
        <v>7</v>
      </c>
      <c r="AM1" s="2"/>
    </row>
    <row r="2" spans="1:39" hidden="1">
      <c r="A2" s="1" t="s">
        <v>7</v>
      </c>
      <c r="D2" s="4" t="s">
        <v>18</v>
      </c>
      <c r="E2" s="4" t="str">
        <f>Option!$C$2</f>
        <v>UICACS</v>
      </c>
    </row>
    <row r="3" spans="1:39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9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9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9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9" hidden="1">
      <c r="A7" s="1" t="s">
        <v>7</v>
      </c>
    </row>
    <row r="8" spans="1:39" hidden="1">
      <c r="A8" s="1" t="s">
        <v>7</v>
      </c>
      <c r="K8" s="9"/>
    </row>
    <row r="9" spans="1:39" hidden="1">
      <c r="A9" s="1" t="s">
        <v>7</v>
      </c>
      <c r="K9" s="9"/>
    </row>
    <row r="10" spans="1:39" hidden="1">
      <c r="A10" s="1" t="s">
        <v>7</v>
      </c>
    </row>
    <row r="11" spans="1:39" hidden="1">
      <c r="A11" s="1" t="s">
        <v>7</v>
      </c>
      <c r="C11" s="4" t="s">
        <v>26</v>
      </c>
      <c r="E11" s="4" t="str">
        <f>Option!$C$9</f>
        <v>20230901..20230930</v>
      </c>
      <c r="K11" s="9"/>
    </row>
    <row r="12" spans="1:39" hidden="1">
      <c r="A12" s="1" t="s">
        <v>7</v>
      </c>
      <c r="C12" s="4" t="s">
        <v>27</v>
      </c>
      <c r="E12" s="4" t="str">
        <f>Option!$C$5</f>
        <v>132|102</v>
      </c>
      <c r="K12" s="9"/>
    </row>
    <row r="13" spans="1:39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9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9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9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2" hidden="1">
      <c r="A17" s="1" t="s">
        <v>7</v>
      </c>
    </row>
    <row r="18" spans="1:42" s="22" customFormat="1" hidden="1">
      <c r="A18" s="22" t="s">
        <v>7</v>
      </c>
      <c r="I18" s="23"/>
      <c r="L18" s="24"/>
      <c r="M18" s="25"/>
      <c r="Q18" s="26"/>
      <c r="W18" s="27"/>
      <c r="AB18" s="29"/>
      <c r="AC18" s="29"/>
      <c r="AM18" s="26"/>
    </row>
    <row r="20" spans="1:42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2" ht="15.75">
      <c r="K21" s="73" t="s">
        <v>40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</row>
    <row r="22" spans="1:42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2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222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49</v>
      </c>
      <c r="AD23" s="39" t="s">
        <v>50</v>
      </c>
      <c r="AE23" s="40" t="s">
        <v>60</v>
      </c>
      <c r="AF23" s="41" t="s">
        <v>61</v>
      </c>
      <c r="AG23" s="41" t="s">
        <v>62</v>
      </c>
      <c r="AH23" s="41" t="s">
        <v>63</v>
      </c>
      <c r="AI23" s="37" t="s">
        <v>64</v>
      </c>
      <c r="AJ23" s="37" t="s">
        <v>65</v>
      </c>
      <c r="AK23" s="37" t="s">
        <v>66</v>
      </c>
      <c r="AL23" s="37" t="s">
        <v>67</v>
      </c>
      <c r="AM23" s="52" t="s">
        <v>68</v>
      </c>
      <c r="AN23" s="37" t="s">
        <v>69</v>
      </c>
      <c r="AO23" s="37" t="s">
        <v>70</v>
      </c>
      <c r="AP23" s="33" t="s">
        <v>71</v>
      </c>
    </row>
    <row r="24" spans="1:42">
      <c r="B24" s="1" t="str">
        <f>IF(K24="","Hide","Show")</f>
        <v>Show</v>
      </c>
      <c r="C24" s="4" t="s">
        <v>43</v>
      </c>
      <c r="E24" s="11" t="str">
        <f>"""UICACS"","""",""SQL="",""2=DOCNUM"",""33032676"",""14=CUSTREF"",""7223101609"",""14=U_CUSTREF"",""7223101609"",""15=DOCDATE"",""5/9/2023"",""15=TAXDATE"",""5/9/2023"",""14=CARDCODE"",""CI1190-SGD"",""14=CARDNAME"",""SINGAPORE NATIONAL EYE CENTRE PTE LTD"",""14=ITEMCODE"",""MS7JQ-00353GLP"","&amp;"""14=ITEMNAME"",""MS SQLSVRENTCORE SNGL LICSAPK MVL 2LIC CORELIC"",""10=QUANTITY"",""4.000000"",""14=U_PONO"",""945571"",""15=U_PODATE"",""4/9/2023"",""10=U_TLINTCOS"",""0.000000"",""2=SLPCODE"",""132"",""14=SLPNAME"",""E0001-CS"",""14=MEMO"",""WENDY KUM CHIOU SZE"",""14=CONTACTNAME"",""AC"&amp;"COUNTS DEPT"",""10=LINETOTAL"",""81971.360000"",""14=U_ENR"","""",""14=U_MSENR"",""S7138270"",""14=U_MSPCN"",""A8AA53F5"",""14=ADDRESS2"",""TOM LOW_x000D_SINGAPORE NATIONAL EYE CENTRE PTE LTD 11 THIRD HOSPITAL AVENUE,  SINGAPORE 168751_x000D_TOM LOW_x000D_TEL: 66317349_x000D_FAX: _x000D_EMAIL: tom.low@sy"&amp;"napxe.sg"""</f>
        <v>"UICACS","","SQL=","2=DOCNUM","33032676","14=CUSTREF","7223101609","14=U_CUSTREF","7223101609","15=DOCDATE","5/9/2023","15=TAXDATE","5/9/2023","14=CARDCODE","CI1190-SGD","14=CARDNAME","SINGAPORE NATIONAL EYE CENTRE PTE LTD","14=ITEMCODE","MS7JQ-00353GLP","14=ITEMNAME","MS SQLSVRENTCORE SNGL LICSAPK MVL 2LIC CORELIC","10=QUANTITY","4.000000","14=U_PONO","945571","15=U_PODATE","4/9/2023","10=U_TLINTCOS","0.000000","2=SLPCODE","132","14=SLPNAME","E0001-CS","14=MEMO","WENDY KUM CHIOU SZE","14=CONTACTNAME","ACCOUNTS DEPT","10=LINETOTAL","81971.360000","14=U_ENR","","14=U_MSENR","S7138270","14=U_MSPCN","A8AA53F5","14=ADDRESS2","TOM LOW_x000D_SINGAPORE NATIONAL EYE CENTRE PTE LTD 11 THIRD HOSPITAL AVENUE,  SINGAPORE 168751_x000D_TOM LOW_x000D_TEL: 66317349_x000D_FAX: _x000D_EMAIL: tom.low@synapxe.sg"</v>
      </c>
      <c r="K24" s="19">
        <f>MONTH(N24)</f>
        <v>9</v>
      </c>
      <c r="L24" s="19">
        <f>YEAR(N24)</f>
        <v>2023</v>
      </c>
      <c r="M24" s="4">
        <v>33032676</v>
      </c>
      <c r="N24" s="30">
        <v>45174</v>
      </c>
      <c r="O24" s="19" t="str">
        <f>"S7138270"</f>
        <v>S7138270</v>
      </c>
      <c r="P24" s="19" t="str">
        <f>"A8AA53F5"</f>
        <v>A8AA53F5</v>
      </c>
      <c r="Q24" s="19"/>
      <c r="R24" s="19" t="str">
        <f>"CI1190-SGD"</f>
        <v>CI1190-SGD</v>
      </c>
      <c r="S24" s="4" t="str">
        <f>"SINGAPORE NATIONAL EYE CENTRE PTE LTD"</f>
        <v>SINGAPORE NATIONAL EYE CENTRE PTE LTD</v>
      </c>
      <c r="T24" s="19" t="str">
        <f>"7223101609"</f>
        <v>7223101609</v>
      </c>
      <c r="U24" s="42" t="str">
        <f>"945571"</f>
        <v>945571</v>
      </c>
      <c r="V24" s="42">
        <v>45173</v>
      </c>
      <c r="W24" s="42">
        <v>45174</v>
      </c>
      <c r="X24" s="43">
        <f>SUM(N24-V24)</f>
        <v>1</v>
      </c>
      <c r="Y24" s="44" t="str">
        <f>"MS7JQ-00353GLP"</f>
        <v>MS7JQ-00353GLP</v>
      </c>
      <c r="Z24" s="44" t="str">
        <f>"MS SQLSVRENTCORE SNGL LICSAPK MVL 2LIC CORELIC"</f>
        <v>MS SQLSVRENTCORE SNGL LICSAPK MVL 2LIC CORELIC</v>
      </c>
      <c r="AA24" s="44" t="str">
        <f>"WENDY KUM CHIOU SZE"</f>
        <v>WENDY KUM CHIOU SZE</v>
      </c>
      <c r="AB24" s="43">
        <v>4</v>
      </c>
      <c r="AC24" s="28">
        <f>IFERROR(AD24/AB24,0)</f>
        <v>20492.84</v>
      </c>
      <c r="AD24" s="31">
        <v>81971.360000000001</v>
      </c>
      <c r="AE24" s="19" t="str">
        <f>"-"</f>
        <v>-</v>
      </c>
      <c r="AF24" s="45">
        <v>81971.360000000001</v>
      </c>
      <c r="AG24" s="30" t="s">
        <v>72</v>
      </c>
      <c r="AH24" s="46" t="str">
        <f>"TOM LOW_x000D_SINGAPORE NATIONAL EYE CENTRE PTE LTD 11 THIRD HOSPITAL AVENUE,  SINGAPORE 168751_x000D_TOM LOW_x000D_TEL: 66317349_x000D_FAX: _x000D_EMAIL: tom.low@synapxe.sg"</f>
        <v>TOM LOW_x000D_SINGAPORE NATIONAL EYE CENTRE PTE LTD 11 THIRD HOSPITAL AVENUE,  SINGAPORE 168751_x000D_TOM LOW_x000D_TEL: 66317349_x000D_FAX: _x000D_EMAIL: tom.low@synapxe.sg</v>
      </c>
      <c r="AI24" s="47" t="s">
        <v>73</v>
      </c>
      <c r="AJ24" s="47" t="s">
        <v>74</v>
      </c>
      <c r="AK24" s="3" t="str">
        <f>"MS7JQ-00353GLP"</f>
        <v>MS7JQ-00353GLP</v>
      </c>
      <c r="AL24" s="3" t="str">
        <f>"MS SQLSVRENTCORE SNGL LICSAPK MVL 2LIC CORELIC"</f>
        <v>MS SQLSVRENTCORE SNGL LICSAPK MVL 2LIC CORELIC</v>
      </c>
      <c r="AM24" s="3" t="str">
        <f>"-"</f>
        <v>-</v>
      </c>
      <c r="AN24" s="19" t="str">
        <f>"-"</f>
        <v>-</v>
      </c>
      <c r="AO24" s="19" t="str">
        <f>"-"</f>
        <v>-</v>
      </c>
      <c r="AP24" s="19" t="str">
        <f>"-"</f>
        <v>-</v>
      </c>
    </row>
    <row r="25" spans="1:42">
      <c r="A25" s="1" t="s">
        <v>165</v>
      </c>
      <c r="B25" s="1" t="str">
        <f t="shared" ref="B25:B28" si="0">IF(K25="","Hide","Show")</f>
        <v>Show</v>
      </c>
      <c r="C25" s="4" t="s">
        <v>43</v>
      </c>
      <c r="E25" s="11" t="str">
        <f>"""UICACS"","""",""SQL="",""2=DOCNUM"",""33032686"",""14=CUSTREF"",""PO23000117"",""14=U_CUSTREF"",""PO23000117"",""15=DOCDATE"",""6/9/2023"",""15=TAXDATE"",""6/9/2023"",""14=CARDCODE"",""CS0276-SGD"",""14=CARDNAME"",""SINGAPORE CORD BLOOD BANK LIMITED"",""14=ITEMCODE"",""MS7NQ-00300GLP"",""14="&amp;"ITEMNAME"",""MS SQLSVRSTDCORE SNGL LICSAPK MVL 2LIC CORELIC"",""10=QUANTITY"",""3.000000"",""14=U_PONO"",""945592"",""15=U_PODATE"",""5/9/2023"",""10=U_TLINTCOS"",""0.000000"",""2=SLPCODE"",""132"",""14=SLPNAME"",""E0001-CS"",""14=MEMO"",""WENDY KUM CHIOU SZE"",""14=CONTACTNAME"",""FSS- A"&amp;"CCOUNTS PAYABLE"",""10=LINETOTAL"",""16157.850000"",""14=U_ENR"","""",""14=U_MSENR"",""S7138270"",""14=U_MSPCN"",""8251F2D8"",""14=ADDRESS2"",""BRENNAN LIM_x000D_SINGAPORE CORD BLOOD BANK LIMITED 37 JALAN PEMIMPIN, #04-14 MAPEX SINGAPORE 577177_x000D_BRENNAN LIM_x000D_TEL: _x000D_FAX: _x000D_EMAIL: brenn"&amp;"an.lim@synapxe.sg"""</f>
        <v>"UICACS","","SQL=","2=DOCNUM","33032686","14=CUSTREF","PO23000117","14=U_CUSTREF","PO23000117","15=DOCDATE","6/9/2023","15=TAXDATE","6/9/2023","14=CARDCODE","CS0276-SGD","14=CARDNAME","SINGAPORE CORD BLOOD BANK LIMITED","14=ITEMCODE","MS7NQ-00300GLP","14=ITEMNAME","MS SQLSVRSTDCORE SNGL LICSAPK MVL 2LIC CORELIC","10=QUANTITY","3.000000","14=U_PONO","945592","15=U_PODATE","5/9/2023","10=U_TLINTCOS","0.000000","2=SLPCODE","132","14=SLPNAME","E0001-CS","14=MEMO","WENDY KUM CHIOU SZE","14=CONTACTNAME","FSS- ACCOUNTS PAYABLE","10=LINETOTAL","16157.850000","14=U_ENR","","14=U_MSENR","S7138270","14=U_MSPCN","8251F2D8","14=ADDRESS2","BRENNAN LIM_x000D_SINGAPORE CORD BLOOD BANK LIMITED 37 JALAN PEMIMPIN, #04-14 MAPEX SINGAPORE 577177_x000D_BRENNAN LIM_x000D_TEL: _x000D_FAX: _x000D_EMAIL: brennan.lim@synapxe.sg"</v>
      </c>
      <c r="K25" s="19">
        <f>MONTH(N25)</f>
        <v>9</v>
      </c>
      <c r="L25" s="19">
        <f>YEAR(N25)</f>
        <v>2023</v>
      </c>
      <c r="M25" s="4">
        <v>33032686</v>
      </c>
      <c r="N25" s="30">
        <v>45175</v>
      </c>
      <c r="O25" s="19" t="str">
        <f>"S7138270"</f>
        <v>S7138270</v>
      </c>
      <c r="P25" s="19" t="str">
        <f>"8251F2D8"</f>
        <v>8251F2D8</v>
      </c>
      <c r="Q25" s="19"/>
      <c r="R25" s="19" t="str">
        <f>"CS0276-SGD"</f>
        <v>CS0276-SGD</v>
      </c>
      <c r="S25" s="4" t="str">
        <f>"SINGAPORE CORD BLOOD BANK LIMITED"</f>
        <v>SINGAPORE CORD BLOOD BANK LIMITED</v>
      </c>
      <c r="T25" s="19" t="str">
        <f>"PO23000117"</f>
        <v>PO23000117</v>
      </c>
      <c r="U25" s="42" t="str">
        <f>"945592"</f>
        <v>945592</v>
      </c>
      <c r="V25" s="42">
        <v>45174</v>
      </c>
      <c r="W25" s="42">
        <v>45175</v>
      </c>
      <c r="X25" s="43">
        <f>SUM(N25-V25)</f>
        <v>1</v>
      </c>
      <c r="Y25" s="44" t="str">
        <f>"MS7NQ-00300GLP"</f>
        <v>MS7NQ-00300GLP</v>
      </c>
      <c r="Z25" s="44" t="str">
        <f>"MS SQLSVRSTDCORE SNGL LICSAPK MVL 2LIC CORELIC"</f>
        <v>MS SQLSVRSTDCORE SNGL LICSAPK MVL 2LIC CORELIC</v>
      </c>
      <c r="AA25" s="44" t="str">
        <f>"WENDY KUM CHIOU SZE"</f>
        <v>WENDY KUM CHIOU SZE</v>
      </c>
      <c r="AB25" s="43">
        <v>3</v>
      </c>
      <c r="AC25" s="28">
        <f>IFERROR(AD25/AB25,0)</f>
        <v>5385.95</v>
      </c>
      <c r="AD25" s="31">
        <v>16157.85</v>
      </c>
      <c r="AE25" s="19" t="str">
        <f>"-"</f>
        <v>-</v>
      </c>
      <c r="AF25" s="45">
        <v>16157.85</v>
      </c>
      <c r="AG25" s="30" t="s">
        <v>72</v>
      </c>
      <c r="AH25" s="46" t="str">
        <f>"BRENNAN LIM_x000D_SINGAPORE CORD BLOOD BANK LIMITED 37 JALAN PEMIMPIN, #04-14 MAPEX SINGAPORE 577177_x000D_BRENNAN LIM_x000D_TEL: _x000D_FAX: _x000D_EMAIL: brennan.lim@synapxe.sg"</f>
        <v>BRENNAN LIM_x000D_SINGAPORE CORD BLOOD BANK LIMITED 37 JALAN PEMIMPIN, #04-14 MAPEX SINGAPORE 577177_x000D_BRENNAN LIM_x000D_TEL: _x000D_FAX: _x000D_EMAIL: brennan.lim@synapxe.sg</v>
      </c>
      <c r="AI25" s="47" t="s">
        <v>73</v>
      </c>
      <c r="AJ25" s="47" t="s">
        <v>74</v>
      </c>
      <c r="AK25" s="3" t="str">
        <f>"MS7NQ-00300GLP"</f>
        <v>MS7NQ-00300GLP</v>
      </c>
      <c r="AL25" s="3" t="str">
        <f>"MS SQLSVRSTDCORE SNGL LICSAPK MVL 2LIC CORELIC"</f>
        <v>MS SQLSVRSTDCORE SNGL LICSAPK MVL 2LIC CORELIC</v>
      </c>
      <c r="AM25" s="50" t="s">
        <v>333</v>
      </c>
      <c r="AN25" s="51">
        <v>45200</v>
      </c>
      <c r="AO25" s="51">
        <v>45960</v>
      </c>
      <c r="AP25" s="19" t="str">
        <f>"-"</f>
        <v>-</v>
      </c>
    </row>
    <row r="26" spans="1:42">
      <c r="A26" s="1" t="s">
        <v>165</v>
      </c>
      <c r="B26" s="1" t="str">
        <f t="shared" si="0"/>
        <v>Show</v>
      </c>
      <c r="C26" s="4" t="s">
        <v>43</v>
      </c>
      <c r="E26" s="11" t="str">
        <f>"""UICACS"","""",""SQL="",""2=DOCNUM"",""33032764"",""14=CUSTREF"",""6723000990"",""14=U_CUSTREF"",""6723000990"",""15=DOCDATE"",""20/9/2023"",""15=TAXDATE"",""20/9/2023"",""14=CARDCODE"",""CI1256-SGD"",""14=CARDNAME"",""SINGAPORE HEALTH SERVICES PTE LTD"",""14=ITEMCODE"",""MS7JQ-00353GLP"",""1"&amp;"4=ITEMNAME"",""MS SQLSVRENTCORE SNGL LICSAPK MVL 2LIC CORELIC"",""10=QUANTITY"",""5.000000"",""14=U_PONO"",""945870"",""15=U_PODATE"",""19/9/2023"",""10=U_TLINTCOS"",""0.000000"",""2=SLPCODE"",""132"",""14=SLPNAME"",""E0001-CS"",""14=MEMO"",""WENDY KUM CHIOU SZE"",""14=CONTACTNAME"",""FIN"&amp;"ANCE DEPARTMENT"",""10=LINETOTAL"",""101429.200000"",""14=U_ENR"","""",""14=U_MSENR"",""S7138270"",""14=U_MSPCN"",""A8AA53F5"",""14=ADDRESS2"",""SU HLAING HTUN_x000D_SYNAPXE PTE LTD 6 SERANGOON NORTH AVE 5 #01-01/02 SINGAPORE 554910_x000D_SU HLAING HTUN_x000D_TEL: 91848790_x000D_FAX: _x000D_EMAIL: hlaing"&amp;".htun.su@synapxe.sg"""</f>
        <v>"UICACS","","SQL=","2=DOCNUM","33032764","14=CUSTREF","6723000990","14=U_CUSTREF","6723000990","15=DOCDATE","20/9/2023","15=TAXDATE","20/9/2023","14=CARDCODE","CI1256-SGD","14=CARDNAME","SINGAPORE HEALTH SERVICES PTE LTD","14=ITEMCODE","MS7JQ-00353GLP","14=ITEMNAME","MS SQLSVRENTCORE SNGL LICSAPK MVL 2LIC CORELIC","10=QUANTITY","5.000000","14=U_PONO","945870","15=U_PODATE","19/9/2023","10=U_TLINTCOS","0.000000","2=SLPCODE","132","14=SLPNAME","E0001-CS","14=MEMO","WENDY KUM CHIOU SZE","14=CONTACTNAME","FINANCE DEPARTMENT","10=LINETOTAL","101429.200000","14=U_ENR","","14=U_MSENR","S7138270","14=U_MSPCN","A8AA53F5","14=ADDRESS2","SU HLAING HTUN_x000D_SYNAPXE PTE LTD 6 SERANGOON NORTH AVE 5 #01-01/02 SINGAPORE 554910_x000D_SU HLAING HTUN_x000D_TEL: 91848790_x000D_FAX: _x000D_EMAIL: hlaing.htun.su@synapxe.sg"</v>
      </c>
      <c r="K26" s="19">
        <f>MONTH(N26)</f>
        <v>9</v>
      </c>
      <c r="L26" s="19">
        <f>YEAR(N26)</f>
        <v>2023</v>
      </c>
      <c r="M26" s="4">
        <v>33032764</v>
      </c>
      <c r="N26" s="30">
        <v>45189</v>
      </c>
      <c r="O26" s="19" t="str">
        <f>"S7138270"</f>
        <v>S7138270</v>
      </c>
      <c r="P26" s="19" t="str">
        <f>"A8AA53F5"</f>
        <v>A8AA53F5</v>
      </c>
      <c r="Q26" s="19"/>
      <c r="R26" s="19" t="str">
        <f>"CI1256-SGD"</f>
        <v>CI1256-SGD</v>
      </c>
      <c r="S26" s="4" t="str">
        <f>"SINGAPORE HEALTH SERVICES PTE LTD"</f>
        <v>SINGAPORE HEALTH SERVICES PTE LTD</v>
      </c>
      <c r="T26" s="19" t="str">
        <f>"6723000990"</f>
        <v>6723000990</v>
      </c>
      <c r="U26" s="42" t="str">
        <f>"945870"</f>
        <v>945870</v>
      </c>
      <c r="V26" s="42">
        <v>45188</v>
      </c>
      <c r="W26" s="42">
        <v>45189</v>
      </c>
      <c r="X26" s="43">
        <f>SUM(N26-V26)</f>
        <v>1</v>
      </c>
      <c r="Y26" s="44" t="str">
        <f>"MS7JQ-00353GLP"</f>
        <v>MS7JQ-00353GLP</v>
      </c>
      <c r="Z26" s="44" t="str">
        <f>"MS SQLSVRENTCORE SNGL LICSAPK MVL 2LIC CORELIC"</f>
        <v>MS SQLSVRENTCORE SNGL LICSAPK MVL 2LIC CORELIC</v>
      </c>
      <c r="AA26" s="44" t="str">
        <f>"WENDY KUM CHIOU SZE"</f>
        <v>WENDY KUM CHIOU SZE</v>
      </c>
      <c r="AB26" s="43">
        <v>5</v>
      </c>
      <c r="AC26" s="28">
        <f>IFERROR(AD26/AB26,0)</f>
        <v>20285.84</v>
      </c>
      <c r="AD26" s="31">
        <v>101429.2</v>
      </c>
      <c r="AE26" s="19" t="str">
        <f>"-"</f>
        <v>-</v>
      </c>
      <c r="AF26" s="45">
        <v>101429.2</v>
      </c>
      <c r="AG26" s="30" t="s">
        <v>72</v>
      </c>
      <c r="AH26" s="46" t="str">
        <f>"SU HLAING HTUN_x000D_SYNAPXE PTE LTD 6 SERANGOON NORTH AVE 5 #01-01/02 SINGAPORE 554910_x000D_SU HLAING HTUN_x000D_TEL: 91848790_x000D_FAX: _x000D_EMAIL: hlaing.htun.su@synapxe.sg"</f>
        <v>SU HLAING HTUN_x000D_SYNAPXE PTE LTD 6 SERANGOON NORTH AVE 5 #01-01/02 SINGAPORE 554910_x000D_SU HLAING HTUN_x000D_TEL: 91848790_x000D_FAX: _x000D_EMAIL: hlaing.htun.su@synapxe.sg</v>
      </c>
      <c r="AI26" s="47" t="s">
        <v>73</v>
      </c>
      <c r="AJ26" s="47" t="s">
        <v>74</v>
      </c>
      <c r="AK26" s="3" t="str">
        <f>"MS7JQ-00353GLP"</f>
        <v>MS7JQ-00353GLP</v>
      </c>
      <c r="AL26" s="3" t="str">
        <f>"MS SQLSVRENTCORE SNGL LICSAPK MVL 2LIC CORELIC"</f>
        <v>MS SQLSVRENTCORE SNGL LICSAPK MVL 2LIC CORELIC</v>
      </c>
      <c r="AM26" s="50" t="s">
        <v>333</v>
      </c>
      <c r="AN26" s="51">
        <v>45200</v>
      </c>
      <c r="AO26" s="51">
        <v>45960</v>
      </c>
      <c r="AP26" s="19" t="str">
        <f>"-"</f>
        <v>-</v>
      </c>
    </row>
    <row r="27" spans="1:42">
      <c r="A27" s="1" t="s">
        <v>165</v>
      </c>
      <c r="B27" s="1" t="str">
        <f t="shared" si="0"/>
        <v>Show</v>
      </c>
      <c r="C27" s="4" t="s">
        <v>43</v>
      </c>
      <c r="E27" s="11" t="str">
        <f>"""UICACS"","""",""SQL="",""2=DOCNUM"",""33032836"",""14=CUSTREF"",""4203172399"",""14=U_CUSTREF"",""4203172399"",""15=DOCDATE"",""27/9/2023"",""15=TAXDATE"",""27/9/2023"",""14=CARDCODE"",""CI1261-SGD"",""14=CARDNAME"",""CHANGI GENERAL HOSPITAL PTE LTD"",""14=ITEMCODE"",""MS7NQ-00301GLP"",""14="&amp;"ITEMNAME"",""MS SQLSVRSTDCORE SNGL SA MVL 2LIC CORELIC"",""10=QUANTITY"",""6.000000"",""14=U_PONO"",""946000"",""15=U_PODATE"",""26/9/2023"",""10=U_TLINTCOS"",""0.000000"",""2=SLPCODE"",""132"",""14=SLPNAME"",""E0001-CS"",""14=MEMO"",""WENDY KUM CHIOU SZE"",""14=CONTACTNAME"",""E-INVOICE"""&amp;",""10=LINETOTAL"",""11408.400000"",""14=U_ENR"","""",""14=U_MSENR"",""S7138270"",""14=U_MSPCN"",""83288253"",""14=ADDRESS2"",""ZAYAR AUNG_x000D_CHANGI GENERAL HOSPITAL 2 SIMEI STREET 3  SINGAPORE 529889_x000D_ZAYAR AUNG_x000D_TEL: 6936 5182_x000D_FAX: _x000D_EMAIL: zayar.aung@ihis.com.sg"""</f>
        <v>"UICACS","","SQL=","2=DOCNUM","33032836","14=CUSTREF","4203172399","14=U_CUSTREF","4203172399","15=DOCDATE","27/9/2023","15=TAXDATE","27/9/2023","14=CARDCODE","CI1261-SGD","14=CARDNAME","CHANGI GENERAL HOSPITAL PTE LTD","14=ITEMCODE","MS7NQ-00301GLP","14=ITEMNAME","MS SQLSVRSTDCORE SNGL SA MVL 2LIC CORELIC","10=QUANTITY","6.000000","14=U_PONO","946000","15=U_PODATE","26/9/2023","10=U_TLINTCOS","0.000000","2=SLPCODE","132","14=SLPNAME","E0001-CS","14=MEMO","WENDY KUM CHIOU SZE","14=CONTACTNAME","E-INVOICE","10=LINETOTAL","11408.400000","14=U_ENR","","14=U_MSENR","S7138270","14=U_MSPCN","83288253","14=ADDRESS2","ZAYAR AUNG_x000D_CHANGI GENERAL HOSPITAL 2 SIMEI STREET 3  SINGAPORE 529889_x000D_ZAYAR AUNG_x000D_TEL: 6936 5182_x000D_FAX: _x000D_EMAIL: zayar.aung@ihis.com.sg"</v>
      </c>
      <c r="K27" s="19">
        <f>MONTH(N27)</f>
        <v>9</v>
      </c>
      <c r="L27" s="19">
        <f>YEAR(N27)</f>
        <v>2023</v>
      </c>
      <c r="M27" s="4">
        <v>33032836</v>
      </c>
      <c r="N27" s="30">
        <v>45196</v>
      </c>
      <c r="O27" s="19" t="str">
        <f>"S7138270"</f>
        <v>S7138270</v>
      </c>
      <c r="P27" s="19" t="str">
        <f>"83288253"</f>
        <v>83288253</v>
      </c>
      <c r="Q27" s="19"/>
      <c r="R27" s="19" t="str">
        <f>"CI1261-SGD"</f>
        <v>CI1261-SGD</v>
      </c>
      <c r="S27" s="4" t="str">
        <f>"CHANGI GENERAL HOSPITAL PTE LTD"</f>
        <v>CHANGI GENERAL HOSPITAL PTE LTD</v>
      </c>
      <c r="T27" s="19" t="str">
        <f>"4203172399"</f>
        <v>4203172399</v>
      </c>
      <c r="U27" s="42" t="str">
        <f>"946000"</f>
        <v>946000</v>
      </c>
      <c r="V27" s="42">
        <v>45195</v>
      </c>
      <c r="W27" s="42">
        <v>45196</v>
      </c>
      <c r="X27" s="43">
        <f>SUM(N27-V27)</f>
        <v>1</v>
      </c>
      <c r="Y27" s="44" t="str">
        <f>"MS7NQ-00301GLP"</f>
        <v>MS7NQ-00301GLP</v>
      </c>
      <c r="Z27" s="44" t="str">
        <f>"MS SQLSVRSTDCORE SNGL SA MVL 2LIC CORELIC"</f>
        <v>MS SQLSVRSTDCORE SNGL SA MVL 2LIC CORELIC</v>
      </c>
      <c r="AA27" s="44" t="str">
        <f>"WENDY KUM CHIOU SZE"</f>
        <v>WENDY KUM CHIOU SZE</v>
      </c>
      <c r="AB27" s="43">
        <v>6</v>
      </c>
      <c r="AC27" s="28">
        <f>IFERROR(AD27/AB27,0)</f>
        <v>1901.3999999999999</v>
      </c>
      <c r="AD27" s="31">
        <v>11408.4</v>
      </c>
      <c r="AE27" s="19" t="str">
        <f>"-"</f>
        <v>-</v>
      </c>
      <c r="AF27" s="45">
        <v>11408.4</v>
      </c>
      <c r="AG27" s="30" t="s">
        <v>72</v>
      </c>
      <c r="AH27" s="46" t="str">
        <f>"ZAYAR AUNG_x000D_CHANGI GENERAL HOSPITAL 2 SIMEI STREET 3  SINGAPORE 529889_x000D_ZAYAR AUNG_x000D_TEL: 6936 5182_x000D_FAX: _x000D_EMAIL: zayar.aung@ihis.com.sg"</f>
        <v>ZAYAR AUNG_x000D_CHANGI GENERAL HOSPITAL 2 SIMEI STREET 3  SINGAPORE 529889_x000D_ZAYAR AUNG_x000D_TEL: 6936 5182_x000D_FAX: _x000D_EMAIL: zayar.aung@ihis.com.sg</v>
      </c>
      <c r="AI27" s="47" t="s">
        <v>73</v>
      </c>
      <c r="AJ27" s="47" t="s">
        <v>74</v>
      </c>
      <c r="AK27" s="3" t="str">
        <f>"MS7NQ-00301GLP"</f>
        <v>MS7NQ-00301GLP</v>
      </c>
      <c r="AL27" s="3" t="str">
        <f>"MS SQLSVRSTDCORE SNGL SA MVL 2LIC CORELIC"</f>
        <v>MS SQLSVRSTDCORE SNGL SA MVL 2LIC CORELIC</v>
      </c>
      <c r="AM27" s="3" t="s">
        <v>334</v>
      </c>
      <c r="AN27" s="51">
        <v>45200</v>
      </c>
      <c r="AO27" s="42">
        <v>45991</v>
      </c>
      <c r="AP27" s="19" t="str">
        <f>"-"</f>
        <v>-</v>
      </c>
    </row>
    <row r="28" spans="1:42">
      <c r="A28" s="1" t="s">
        <v>165</v>
      </c>
      <c r="B28" s="1" t="str">
        <f t="shared" si="0"/>
        <v>Show</v>
      </c>
      <c r="C28" s="4" t="s">
        <v>43</v>
      </c>
      <c r="E28" s="11" t="str">
        <f>"""UICACS"","""",""SQL="",""2=DOCNUM"",""33032836"",""14=CUSTREF"",""4203172399"",""14=U_CUSTREF"",""4203172399"",""15=DOCDATE"",""27/9/2023"",""15=TAXDATE"",""27/9/2023"",""14=CARDCODE"",""CI1261-SGD"",""14=CARDNAME"",""CHANGI GENERAL HOSPITAL PTE LTD"",""14=ITEMCODE"",""MS9EA-00268GLP"",""14="&amp;"ITEMNAME"",""MS WINSVRDCCORE SNGL SA MVL 2LIC CORELIC"",""10=QUANTITY"",""10.000000"",""14=U_PONO"",""946000"",""15=U_PODATE"",""26/9/2023"",""10=U_TLINTCOS"",""0.000000"",""2=SLPCODE"",""132"",""14=SLPNAME"",""E0001-CS"",""14=MEMO"",""WENDY KUM CHIOU SZE"",""14=CONTACTNAME"",""E-INVOICE"""&amp;",""10=LINETOTAL"",""3712.300000"",""14=U_ENR"","""",""14=U_MSENR"",""S7138270"",""14=U_MSPCN"",""83288253"",""14=ADDRESS2"",""ZAYAR AUNG_x000D_CHANGI GENERAL HOSPITAL 2 SIMEI STREET 3  SINGAPORE 529889_x000D_ZAYAR AUNG_x000D_TEL: 6936 5182_x000D_FAX: _x000D_EMAIL: zayar.aung@ihis.com.sg"""</f>
        <v>"UICACS","","SQL=","2=DOCNUM","33032836","14=CUSTREF","4203172399","14=U_CUSTREF","4203172399","15=DOCDATE","27/9/2023","15=TAXDATE","27/9/2023","14=CARDCODE","CI1261-SGD","14=CARDNAME","CHANGI GENERAL HOSPITAL PTE LTD","14=ITEMCODE","MS9EA-00268GLP","14=ITEMNAME","MS WINSVRDCCORE SNGL SA MVL 2LIC CORELIC","10=QUANTITY","10.000000","14=U_PONO","946000","15=U_PODATE","26/9/2023","10=U_TLINTCOS","0.000000","2=SLPCODE","132","14=SLPNAME","E0001-CS","14=MEMO","WENDY KUM CHIOU SZE","14=CONTACTNAME","E-INVOICE","10=LINETOTAL","3712.300000","14=U_ENR","","14=U_MSENR","S7138270","14=U_MSPCN","83288253","14=ADDRESS2","ZAYAR AUNG_x000D_CHANGI GENERAL HOSPITAL 2 SIMEI STREET 3  SINGAPORE 529889_x000D_ZAYAR AUNG_x000D_TEL: 6936 5182_x000D_FAX: _x000D_EMAIL: zayar.aung@ihis.com.sg"</v>
      </c>
      <c r="K28" s="19">
        <f>MONTH(N28)</f>
        <v>9</v>
      </c>
      <c r="L28" s="19">
        <f>YEAR(N28)</f>
        <v>2023</v>
      </c>
      <c r="M28" s="4">
        <v>33032836</v>
      </c>
      <c r="N28" s="30">
        <v>45196</v>
      </c>
      <c r="O28" s="19" t="str">
        <f>"S7138270"</f>
        <v>S7138270</v>
      </c>
      <c r="P28" s="19" t="str">
        <f>"83288253"</f>
        <v>83288253</v>
      </c>
      <c r="Q28" s="19"/>
      <c r="R28" s="19" t="str">
        <f>"CI1261-SGD"</f>
        <v>CI1261-SGD</v>
      </c>
      <c r="S28" s="4" t="str">
        <f>"CHANGI GENERAL HOSPITAL PTE LTD"</f>
        <v>CHANGI GENERAL HOSPITAL PTE LTD</v>
      </c>
      <c r="T28" s="19" t="str">
        <f>"4203172399"</f>
        <v>4203172399</v>
      </c>
      <c r="U28" s="42" t="str">
        <f>"946000"</f>
        <v>946000</v>
      </c>
      <c r="V28" s="42">
        <v>45195</v>
      </c>
      <c r="W28" s="42">
        <v>45196</v>
      </c>
      <c r="X28" s="43">
        <f t="shared" ref="X28:X31" si="1">SUM(N28-V28)</f>
        <v>1</v>
      </c>
      <c r="Y28" s="44" t="str">
        <f>"MS9EA-00268GLP"</f>
        <v>MS9EA-00268GLP</v>
      </c>
      <c r="Z28" s="44" t="str">
        <f>"MS WINSVRDCCORE SNGL SA MVL 2LIC CORELIC"</f>
        <v>MS WINSVRDCCORE SNGL SA MVL 2LIC CORELIC</v>
      </c>
      <c r="AA28" s="44" t="str">
        <f>"WENDY KUM CHIOU SZE"</f>
        <v>WENDY KUM CHIOU SZE</v>
      </c>
      <c r="AB28" s="43">
        <v>10</v>
      </c>
      <c r="AC28" s="28">
        <f>IFERROR(AD28/AB28,0)</f>
        <v>371.23</v>
      </c>
      <c r="AD28" s="31">
        <v>3712.3</v>
      </c>
      <c r="AE28" s="19" t="str">
        <f>"-"</f>
        <v>-</v>
      </c>
      <c r="AF28" s="45">
        <v>3712.3</v>
      </c>
      <c r="AG28" s="30" t="s">
        <v>72</v>
      </c>
      <c r="AH28" s="46" t="str">
        <f>"ZAYAR AUNG_x000D_CHANGI GENERAL HOSPITAL 2 SIMEI STREET 3  SINGAPORE 529889_x000D_ZAYAR AUNG_x000D_TEL: 6936 5182_x000D_FAX: _x000D_EMAIL: zayar.aung@ihis.com.sg"</f>
        <v>ZAYAR AUNG_x000D_CHANGI GENERAL HOSPITAL 2 SIMEI STREET 3  SINGAPORE 529889_x000D_ZAYAR AUNG_x000D_TEL: 6936 5182_x000D_FAX: _x000D_EMAIL: zayar.aung@ihis.com.sg</v>
      </c>
      <c r="AI28" s="47" t="s">
        <v>73</v>
      </c>
      <c r="AJ28" s="47" t="s">
        <v>74</v>
      </c>
      <c r="AK28" s="3" t="str">
        <f>"MS9EA-00268GLP"</f>
        <v>MS9EA-00268GLP</v>
      </c>
      <c r="AL28" s="3" t="str">
        <f>"MS WINSVRDCCORE SNGL SA MVL 2LIC CORELIC"</f>
        <v>MS WINSVRDCCORE SNGL SA MVL 2LIC CORELIC</v>
      </c>
      <c r="AM28" s="3" t="s">
        <v>334</v>
      </c>
      <c r="AN28" s="51">
        <v>45200</v>
      </c>
      <c r="AO28" s="42">
        <v>45991</v>
      </c>
      <c r="AP28" s="19" t="str">
        <f>"-"</f>
        <v>-</v>
      </c>
    </row>
    <row r="29" spans="1:42" hidden="1">
      <c r="B29" s="1" t="str">
        <f>IF(K29="","Hide","Show")</f>
        <v>Hide</v>
      </c>
      <c r="C29" s="4" t="s">
        <v>44</v>
      </c>
      <c r="E29" s="11" t="str">
        <f>""</f>
        <v/>
      </c>
      <c r="K29" s="4" t="str">
        <f>""</f>
        <v/>
      </c>
      <c r="L29" s="30" t="str">
        <f>""</f>
        <v/>
      </c>
      <c r="M29" s="4" t="str">
        <f>""</f>
        <v/>
      </c>
      <c r="N29" s="4" t="str">
        <f>""</f>
        <v/>
      </c>
      <c r="O29" s="4" t="str">
        <f>""</f>
        <v/>
      </c>
      <c r="P29" s="4" t="str">
        <f>""</f>
        <v/>
      </c>
      <c r="Q29" s="3" t="str">
        <f>""</f>
        <v/>
      </c>
      <c r="R29" s="5"/>
      <c r="S29" s="4" t="str">
        <f>""</f>
        <v/>
      </c>
      <c r="T29" s="4" t="str">
        <f>""</f>
        <v/>
      </c>
      <c r="V29" s="4" t="str">
        <f>""</f>
        <v/>
      </c>
      <c r="W29" s="17" t="str">
        <f>""</f>
        <v/>
      </c>
      <c r="X29" s="43" t="e">
        <f t="shared" si="1"/>
        <v>#VALUE!</v>
      </c>
      <c r="Y29" s="16" t="str">
        <f>""</f>
        <v/>
      </c>
      <c r="Z29" s="5" t="str">
        <f>""</f>
        <v/>
      </c>
      <c r="AA29" s="44" t="str">
        <f t="shared" ref="AA29:AA31" si="2">"WENDY KUM CHIOU SZE"</f>
        <v>WENDY KUM CHIOU SZE</v>
      </c>
      <c r="AB29" s="47">
        <f>IFERROR(AC29/W29,0)</f>
        <v>0</v>
      </c>
      <c r="AC29" s="28" t="str">
        <f>""</f>
        <v/>
      </c>
    </row>
    <row r="30" spans="1:42" hidden="1">
      <c r="B30" s="1" t="str">
        <f>IF(K30="","Hide","Show")</f>
        <v>Hide</v>
      </c>
      <c r="C30" s="4" t="s">
        <v>45</v>
      </c>
      <c r="E30" s="11" t="str">
        <f>""</f>
        <v/>
      </c>
      <c r="K30" s="4" t="str">
        <f>""</f>
        <v/>
      </c>
      <c r="L30" s="30" t="str">
        <f>""</f>
        <v/>
      </c>
      <c r="M30" s="4" t="str">
        <f>""</f>
        <v/>
      </c>
      <c r="N30" s="4" t="str">
        <f>""</f>
        <v/>
      </c>
      <c r="O30" s="4" t="str">
        <f>""</f>
        <v/>
      </c>
      <c r="P30" s="4" t="str">
        <f>""</f>
        <v/>
      </c>
      <c r="Q30" s="3" t="str">
        <f>""</f>
        <v/>
      </c>
      <c r="R30" s="5"/>
      <c r="S30" s="4" t="str">
        <f>""</f>
        <v/>
      </c>
      <c r="T30" s="4" t="str">
        <f>""</f>
        <v/>
      </c>
      <c r="V30" s="4" t="str">
        <f>""</f>
        <v/>
      </c>
      <c r="W30" s="17" t="str">
        <f>""</f>
        <v/>
      </c>
      <c r="X30" s="43" t="e">
        <f t="shared" si="1"/>
        <v>#VALUE!</v>
      </c>
      <c r="Y30" s="16" t="str">
        <f>""</f>
        <v/>
      </c>
      <c r="Z30" s="5" t="str">
        <f>""</f>
        <v/>
      </c>
      <c r="AA30" s="44" t="str">
        <f t="shared" si="2"/>
        <v>WENDY KUM CHIOU SZE</v>
      </c>
      <c r="AB30" s="47">
        <f>IFERROR(AC30/W30,0)</f>
        <v>0</v>
      </c>
      <c r="AC30" s="28" t="str">
        <f>""</f>
        <v/>
      </c>
    </row>
    <row r="31" spans="1:42" s="55" customFormat="1" ht="12.75">
      <c r="A31" s="54"/>
      <c r="B31" s="54"/>
      <c r="I31" s="56"/>
      <c r="K31" s="57">
        <v>9</v>
      </c>
      <c r="L31" s="57">
        <v>2023</v>
      </c>
      <c r="M31" s="55">
        <v>33032666</v>
      </c>
      <c r="N31" s="58">
        <v>45173</v>
      </c>
      <c r="O31" s="57" t="str">
        <f>"S7138270"</f>
        <v>S7138270</v>
      </c>
      <c r="P31" s="72" t="s">
        <v>339</v>
      </c>
      <c r="Q31" s="59"/>
      <c r="R31" s="60" t="s">
        <v>336</v>
      </c>
      <c r="S31" s="60" t="s">
        <v>335</v>
      </c>
      <c r="T31" s="70">
        <v>6623700048</v>
      </c>
      <c r="U31" s="57">
        <v>945408</v>
      </c>
      <c r="V31" s="71">
        <v>45162</v>
      </c>
      <c r="W31" s="71">
        <v>45173</v>
      </c>
      <c r="X31" s="61">
        <f t="shared" si="1"/>
        <v>11</v>
      </c>
      <c r="Z31" s="60" t="s">
        <v>338</v>
      </c>
      <c r="AA31" s="62" t="str">
        <f t="shared" si="2"/>
        <v>WENDY KUM CHIOU SZE</v>
      </c>
      <c r="AB31" s="63">
        <v>8</v>
      </c>
      <c r="AC31" s="64">
        <v>20345.11</v>
      </c>
      <c r="AD31" s="65">
        <v>162760.88</v>
      </c>
      <c r="AE31" s="57">
        <v>2</v>
      </c>
      <c r="AF31" s="65">
        <v>162760.88</v>
      </c>
      <c r="AG31" s="66" t="s">
        <v>72</v>
      </c>
      <c r="AH31" s="55" t="s">
        <v>342</v>
      </c>
      <c r="AJ31" s="67" t="s">
        <v>74</v>
      </c>
      <c r="AK31" s="68" t="s">
        <v>337</v>
      </c>
      <c r="AL31" s="60" t="s">
        <v>338</v>
      </c>
      <c r="AM31" s="59" t="s">
        <v>340</v>
      </c>
      <c r="AN31" s="69">
        <v>45200</v>
      </c>
      <c r="AO31" s="69">
        <v>45960</v>
      </c>
      <c r="AP31" s="55" t="s">
        <v>341</v>
      </c>
    </row>
    <row r="32" spans="1:42">
      <c r="AJ32" s="14"/>
    </row>
    <row r="33" spans="43:47">
      <c r="AQ33" s="14"/>
    </row>
    <row r="34" spans="43:47">
      <c r="AR34" s="14"/>
    </row>
    <row r="35" spans="43:47">
      <c r="AS35" s="14"/>
    </row>
    <row r="36" spans="43:47">
      <c r="AT36" s="14"/>
    </row>
    <row r="37" spans="43:47">
      <c r="AU37" s="14"/>
    </row>
  </sheetData>
  <sortState xmlns:xlrd2="http://schemas.microsoft.com/office/spreadsheetml/2017/richdata2" ref="K24:AC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8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9" t="s">
        <v>86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317</v>
      </c>
    </row>
    <row r="4" spans="1:5">
      <c r="A4" s="49" t="s">
        <v>0</v>
      </c>
      <c r="B4" s="49" t="s">
        <v>6</v>
      </c>
      <c r="C4" s="49" t="s">
        <v>318</v>
      </c>
    </row>
    <row r="5" spans="1:5">
      <c r="A5" s="49" t="s">
        <v>0</v>
      </c>
      <c r="B5" s="49" t="s">
        <v>25</v>
      </c>
      <c r="C5" s="49" t="s">
        <v>319</v>
      </c>
      <c r="D5" s="49" t="s">
        <v>77</v>
      </c>
      <c r="E5" s="49" t="s">
        <v>51</v>
      </c>
    </row>
    <row r="8" spans="1:5">
      <c r="A8" s="49" t="s">
        <v>8</v>
      </c>
      <c r="C8" s="49" t="s">
        <v>78</v>
      </c>
    </row>
    <row r="9" spans="1:5">
      <c r="A9" s="49" t="s">
        <v>9</v>
      </c>
      <c r="C9" s="49" t="s">
        <v>79</v>
      </c>
    </row>
    <row r="10" spans="1:5">
      <c r="B10" s="49" t="s">
        <v>37</v>
      </c>
      <c r="C10" s="49" t="s">
        <v>80</v>
      </c>
    </row>
    <row r="11" spans="1:5">
      <c r="B11" s="49" t="s">
        <v>35</v>
      </c>
      <c r="C11" s="49" t="s">
        <v>80</v>
      </c>
    </row>
    <row r="12" spans="1:5">
      <c r="B12" s="49" t="s">
        <v>38</v>
      </c>
      <c r="C12" s="49" t="s">
        <v>81</v>
      </c>
    </row>
    <row r="13" spans="1:5">
      <c r="B13" s="49" t="s">
        <v>39</v>
      </c>
      <c r="C13" s="49" t="s">
        <v>82</v>
      </c>
      <c r="D13" s="49" t="s">
        <v>83</v>
      </c>
    </row>
    <row r="14" spans="1:5">
      <c r="D14" s="49" t="s">
        <v>84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83</v>
      </c>
    </row>
    <row r="30" spans="3:4">
      <c r="D30" s="49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9" t="s">
        <v>86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317</v>
      </c>
    </row>
    <row r="4" spans="1:5">
      <c r="A4" s="49" t="s">
        <v>0</v>
      </c>
      <c r="B4" s="49" t="s">
        <v>6</v>
      </c>
      <c r="C4" s="49" t="s">
        <v>318</v>
      </c>
    </row>
    <row r="5" spans="1:5">
      <c r="A5" s="49" t="s">
        <v>0</v>
      </c>
      <c r="B5" s="49" t="s">
        <v>25</v>
      </c>
      <c r="C5" s="49" t="s">
        <v>319</v>
      </c>
      <c r="D5" s="49" t="s">
        <v>77</v>
      </c>
      <c r="E5" s="49" t="s">
        <v>51</v>
      </c>
    </row>
    <row r="8" spans="1:5">
      <c r="A8" s="49" t="s">
        <v>8</v>
      </c>
      <c r="C8" s="49" t="s">
        <v>78</v>
      </c>
    </row>
    <row r="9" spans="1:5">
      <c r="A9" s="49" t="s">
        <v>9</v>
      </c>
      <c r="C9" s="49" t="s">
        <v>79</v>
      </c>
    </row>
    <row r="10" spans="1:5">
      <c r="B10" s="49" t="s">
        <v>37</v>
      </c>
      <c r="C10" s="49" t="s">
        <v>80</v>
      </c>
    </row>
    <row r="11" spans="1:5">
      <c r="B11" s="49" t="s">
        <v>35</v>
      </c>
      <c r="C11" s="49" t="s">
        <v>80</v>
      </c>
    </row>
    <row r="12" spans="1:5">
      <c r="B12" s="49" t="s">
        <v>38</v>
      </c>
      <c r="C12" s="49" t="s">
        <v>81</v>
      </c>
    </row>
    <row r="13" spans="1:5">
      <c r="B13" s="49" t="s">
        <v>39</v>
      </c>
      <c r="C13" s="49" t="s">
        <v>82</v>
      </c>
      <c r="D13" s="49" t="s">
        <v>83</v>
      </c>
    </row>
    <row r="14" spans="1:5">
      <c r="D14" s="49" t="s">
        <v>84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83</v>
      </c>
    </row>
    <row r="30" spans="3:4">
      <c r="D30" s="49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9" t="s">
        <v>164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87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88</v>
      </c>
      <c r="E4" s="49" t="s">
        <v>89</v>
      </c>
      <c r="F4" s="49" t="s">
        <v>46</v>
      </c>
      <c r="G4" s="49" t="s">
        <v>24</v>
      </c>
      <c r="H4" s="49" t="s">
        <v>90</v>
      </c>
    </row>
    <row r="5" spans="1:35">
      <c r="A5" s="49" t="s">
        <v>7</v>
      </c>
      <c r="C5" s="49" t="s">
        <v>10</v>
      </c>
      <c r="D5" s="49" t="s">
        <v>91</v>
      </c>
      <c r="E5" s="49" t="s">
        <v>92</v>
      </c>
      <c r="F5" s="49" t="s">
        <v>47</v>
      </c>
      <c r="G5" s="49" t="s">
        <v>24</v>
      </c>
      <c r="H5" s="49" t="s">
        <v>90</v>
      </c>
      <c r="I5" s="49" t="s">
        <v>93</v>
      </c>
    </row>
    <row r="6" spans="1:35">
      <c r="A6" s="49" t="s">
        <v>7</v>
      </c>
      <c r="C6" s="49" t="s">
        <v>36</v>
      </c>
      <c r="D6" s="49" t="s">
        <v>94</v>
      </c>
      <c r="E6" s="49" t="s">
        <v>95</v>
      </c>
      <c r="F6" s="49" t="s">
        <v>47</v>
      </c>
      <c r="G6" s="49" t="s">
        <v>24</v>
      </c>
      <c r="H6" s="49" t="s">
        <v>90</v>
      </c>
      <c r="I6" s="49" t="s">
        <v>96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97</v>
      </c>
    </row>
    <row r="12" spans="1:35">
      <c r="A12" s="49" t="s">
        <v>7</v>
      </c>
      <c r="C12" s="49" t="s">
        <v>27</v>
      </c>
      <c r="E12" s="49" t="s">
        <v>98</v>
      </c>
    </row>
    <row r="13" spans="1:35">
      <c r="A13" s="49" t="s">
        <v>7</v>
      </c>
      <c r="C13" s="49" t="s">
        <v>37</v>
      </c>
      <c r="E13" s="49" t="s">
        <v>99</v>
      </c>
    </row>
    <row r="14" spans="1:35">
      <c r="A14" s="49" t="s">
        <v>7</v>
      </c>
      <c r="C14" s="49" t="s">
        <v>35</v>
      </c>
      <c r="E14" s="49" t="s">
        <v>100</v>
      </c>
    </row>
    <row r="15" spans="1:35">
      <c r="A15" s="49" t="s">
        <v>7</v>
      </c>
      <c r="C15" s="49" t="s">
        <v>38</v>
      </c>
      <c r="E15" s="49" t="s">
        <v>101</v>
      </c>
    </row>
    <row r="16" spans="1:35">
      <c r="A16" s="49" t="s">
        <v>7</v>
      </c>
      <c r="C16" s="49" t="s">
        <v>39</v>
      </c>
      <c r="E16" s="49" t="s">
        <v>102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222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103</v>
      </c>
      <c r="C24" s="49" t="s">
        <v>43</v>
      </c>
      <c r="E24" s="49" t="s">
        <v>104</v>
      </c>
      <c r="K24" s="49" t="s">
        <v>105</v>
      </c>
      <c r="L24" s="49" t="s">
        <v>106</v>
      </c>
      <c r="M24" s="49" t="s">
        <v>107</v>
      </c>
      <c r="N24" s="49" t="s">
        <v>108</v>
      </c>
      <c r="O24" s="49" t="s">
        <v>109</v>
      </c>
      <c r="P24" s="49" t="s">
        <v>110</v>
      </c>
      <c r="R24" s="49" t="s">
        <v>111</v>
      </c>
      <c r="S24" s="49" t="s">
        <v>112</v>
      </c>
      <c r="T24" s="49" t="s">
        <v>113</v>
      </c>
      <c r="U24" s="49" t="s">
        <v>223</v>
      </c>
      <c r="V24" s="49" t="s">
        <v>114</v>
      </c>
      <c r="W24" s="49" t="s">
        <v>115</v>
      </c>
      <c r="X24" s="49" t="s">
        <v>224</v>
      </c>
      <c r="Y24" s="49" t="s">
        <v>116</v>
      </c>
      <c r="Z24" s="49" t="s">
        <v>117</v>
      </c>
      <c r="AA24" s="49" t="s">
        <v>118</v>
      </c>
      <c r="AB24" s="49" t="s">
        <v>119</v>
      </c>
      <c r="AC24" s="49" t="s">
        <v>225</v>
      </c>
      <c r="AD24" s="49" t="s">
        <v>120</v>
      </c>
      <c r="AE24" s="49" t="s">
        <v>121</v>
      </c>
      <c r="AF24" s="49" t="s">
        <v>120</v>
      </c>
      <c r="AG24" s="49" t="s">
        <v>72</v>
      </c>
      <c r="AH24" s="49" t="s">
        <v>122</v>
      </c>
      <c r="AI24" s="49" t="s">
        <v>73</v>
      </c>
      <c r="AJ24" s="49" t="s">
        <v>74</v>
      </c>
      <c r="AK24" s="49" t="s">
        <v>123</v>
      </c>
      <c r="AL24" s="49" t="s">
        <v>124</v>
      </c>
      <c r="AM24" s="49" t="s">
        <v>125</v>
      </c>
      <c r="AN24" s="49" t="s">
        <v>126</v>
      </c>
      <c r="AO24" s="49" t="s">
        <v>127</v>
      </c>
      <c r="AP24" s="49" t="s">
        <v>128</v>
      </c>
    </row>
    <row r="25" spans="1:42">
      <c r="B25" s="49" t="s">
        <v>129</v>
      </c>
      <c r="C25" s="49" t="s">
        <v>44</v>
      </c>
      <c r="E25" s="49" t="s">
        <v>130</v>
      </c>
      <c r="K25" s="49" t="s">
        <v>131</v>
      </c>
      <c r="L25" s="49" t="s">
        <v>132</v>
      </c>
      <c r="M25" s="49" t="s">
        <v>133</v>
      </c>
      <c r="N25" s="49" t="s">
        <v>134</v>
      </c>
      <c r="O25" s="49" t="s">
        <v>135</v>
      </c>
      <c r="P25" s="49" t="s">
        <v>136</v>
      </c>
      <c r="Q25" s="49" t="s">
        <v>137</v>
      </c>
      <c r="S25" s="49" t="s">
        <v>136</v>
      </c>
      <c r="T25" s="49" t="s">
        <v>138</v>
      </c>
      <c r="V25" s="49" t="s">
        <v>139</v>
      </c>
      <c r="W25" s="49" t="s">
        <v>140</v>
      </c>
      <c r="X25" s="49" t="s">
        <v>141</v>
      </c>
      <c r="Y25" s="49" t="s">
        <v>142</v>
      </c>
      <c r="Z25" s="49" t="s">
        <v>143</v>
      </c>
      <c r="AA25" s="49" t="s">
        <v>144</v>
      </c>
      <c r="AB25" s="49" t="s">
        <v>226</v>
      </c>
      <c r="AC25" s="49" t="s">
        <v>145</v>
      </c>
    </row>
    <row r="26" spans="1:42">
      <c r="B26" s="49" t="s">
        <v>146</v>
      </c>
      <c r="C26" s="49" t="s">
        <v>45</v>
      </c>
      <c r="E26" s="49" t="s">
        <v>147</v>
      </c>
      <c r="K26" s="49" t="s">
        <v>148</v>
      </c>
      <c r="L26" s="49" t="s">
        <v>149</v>
      </c>
      <c r="M26" s="49" t="s">
        <v>150</v>
      </c>
      <c r="N26" s="49" t="s">
        <v>151</v>
      </c>
      <c r="O26" s="49" t="s">
        <v>152</v>
      </c>
      <c r="P26" s="49" t="s">
        <v>153</v>
      </c>
      <c r="Q26" s="49" t="s">
        <v>154</v>
      </c>
      <c r="S26" s="49" t="s">
        <v>153</v>
      </c>
      <c r="T26" s="49" t="s">
        <v>155</v>
      </c>
      <c r="V26" s="49" t="s">
        <v>156</v>
      </c>
      <c r="W26" s="49" t="s">
        <v>157</v>
      </c>
      <c r="X26" s="49" t="s">
        <v>158</v>
      </c>
      <c r="Y26" s="49" t="s">
        <v>159</v>
      </c>
      <c r="Z26" s="49" t="s">
        <v>160</v>
      </c>
      <c r="AA26" s="49" t="s">
        <v>161</v>
      </c>
      <c r="AB26" s="49" t="s">
        <v>227</v>
      </c>
      <c r="AC26" s="49" t="s">
        <v>162</v>
      </c>
    </row>
    <row r="28" spans="1:42">
      <c r="AB28" s="49" t="s">
        <v>163</v>
      </c>
      <c r="AC28" s="49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9" t="s">
        <v>164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87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88</v>
      </c>
      <c r="E4" s="49" t="s">
        <v>89</v>
      </c>
      <c r="F4" s="49" t="s">
        <v>46</v>
      </c>
      <c r="G4" s="49" t="s">
        <v>24</v>
      </c>
      <c r="H4" s="49" t="s">
        <v>90</v>
      </c>
    </row>
    <row r="5" spans="1:35">
      <c r="A5" s="49" t="s">
        <v>7</v>
      </c>
      <c r="C5" s="49" t="s">
        <v>10</v>
      </c>
      <c r="D5" s="49" t="s">
        <v>91</v>
      </c>
      <c r="E5" s="49" t="s">
        <v>92</v>
      </c>
      <c r="F5" s="49" t="s">
        <v>47</v>
      </c>
      <c r="G5" s="49" t="s">
        <v>24</v>
      </c>
      <c r="H5" s="49" t="s">
        <v>90</v>
      </c>
      <c r="I5" s="49" t="s">
        <v>93</v>
      </c>
    </row>
    <row r="6" spans="1:35">
      <c r="A6" s="49" t="s">
        <v>7</v>
      </c>
      <c r="C6" s="49" t="s">
        <v>36</v>
      </c>
      <c r="D6" s="49" t="s">
        <v>94</v>
      </c>
      <c r="E6" s="49" t="s">
        <v>95</v>
      </c>
      <c r="F6" s="49" t="s">
        <v>47</v>
      </c>
      <c r="G6" s="49" t="s">
        <v>24</v>
      </c>
      <c r="H6" s="49" t="s">
        <v>90</v>
      </c>
      <c r="I6" s="49" t="s">
        <v>96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97</v>
      </c>
    </row>
    <row r="12" spans="1:35">
      <c r="A12" s="49" t="s">
        <v>7</v>
      </c>
      <c r="C12" s="49" t="s">
        <v>27</v>
      </c>
      <c r="E12" s="49" t="s">
        <v>98</v>
      </c>
    </row>
    <row r="13" spans="1:35">
      <c r="A13" s="49" t="s">
        <v>7</v>
      </c>
      <c r="C13" s="49" t="s">
        <v>37</v>
      </c>
      <c r="E13" s="49" t="s">
        <v>99</v>
      </c>
    </row>
    <row r="14" spans="1:35">
      <c r="A14" s="49" t="s">
        <v>7</v>
      </c>
      <c r="C14" s="49" t="s">
        <v>35</v>
      </c>
      <c r="E14" s="49" t="s">
        <v>100</v>
      </c>
    </row>
    <row r="15" spans="1:35">
      <c r="A15" s="49" t="s">
        <v>7</v>
      </c>
      <c r="C15" s="49" t="s">
        <v>38</v>
      </c>
      <c r="E15" s="49" t="s">
        <v>101</v>
      </c>
    </row>
    <row r="16" spans="1:35">
      <c r="A16" s="49" t="s">
        <v>7</v>
      </c>
      <c r="C16" s="49" t="s">
        <v>39</v>
      </c>
      <c r="E16" s="49" t="s">
        <v>102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222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103</v>
      </c>
      <c r="C24" s="49" t="s">
        <v>43</v>
      </c>
      <c r="E24" s="49" t="s">
        <v>104</v>
      </c>
      <c r="K24" s="49" t="s">
        <v>105</v>
      </c>
      <c r="L24" s="49" t="s">
        <v>106</v>
      </c>
      <c r="M24" s="49" t="s">
        <v>107</v>
      </c>
      <c r="N24" s="49" t="s">
        <v>108</v>
      </c>
      <c r="O24" s="49" t="s">
        <v>109</v>
      </c>
      <c r="P24" s="49" t="s">
        <v>110</v>
      </c>
      <c r="R24" s="49" t="s">
        <v>111</v>
      </c>
      <c r="S24" s="49" t="s">
        <v>112</v>
      </c>
      <c r="T24" s="49" t="s">
        <v>113</v>
      </c>
      <c r="U24" s="49" t="s">
        <v>223</v>
      </c>
      <c r="V24" s="49" t="s">
        <v>114</v>
      </c>
      <c r="W24" s="49" t="s">
        <v>115</v>
      </c>
      <c r="X24" s="49" t="s">
        <v>224</v>
      </c>
      <c r="Y24" s="49" t="s">
        <v>116</v>
      </c>
      <c r="Z24" s="49" t="s">
        <v>117</v>
      </c>
      <c r="AA24" s="49" t="s">
        <v>118</v>
      </c>
      <c r="AB24" s="49" t="s">
        <v>119</v>
      </c>
      <c r="AC24" s="49" t="s">
        <v>225</v>
      </c>
      <c r="AD24" s="49" t="s">
        <v>120</v>
      </c>
      <c r="AE24" s="49" t="s">
        <v>121</v>
      </c>
      <c r="AF24" s="49" t="s">
        <v>120</v>
      </c>
      <c r="AG24" s="49" t="s">
        <v>72</v>
      </c>
      <c r="AH24" s="49" t="s">
        <v>122</v>
      </c>
      <c r="AI24" s="49" t="s">
        <v>73</v>
      </c>
      <c r="AJ24" s="49" t="s">
        <v>74</v>
      </c>
      <c r="AK24" s="49" t="s">
        <v>123</v>
      </c>
      <c r="AL24" s="49" t="s">
        <v>124</v>
      </c>
      <c r="AM24" s="49" t="s">
        <v>125</v>
      </c>
      <c r="AN24" s="49" t="s">
        <v>126</v>
      </c>
      <c r="AO24" s="49" t="s">
        <v>127</v>
      </c>
      <c r="AP24" s="49" t="s">
        <v>128</v>
      </c>
    </row>
    <row r="25" spans="1:42">
      <c r="B25" s="49" t="s">
        <v>129</v>
      </c>
      <c r="C25" s="49" t="s">
        <v>44</v>
      </c>
      <c r="E25" s="49" t="s">
        <v>130</v>
      </c>
      <c r="K25" s="49" t="s">
        <v>131</v>
      </c>
      <c r="L25" s="49" t="s">
        <v>132</v>
      </c>
      <c r="M25" s="49" t="s">
        <v>133</v>
      </c>
      <c r="N25" s="49" t="s">
        <v>134</v>
      </c>
      <c r="O25" s="49" t="s">
        <v>135</v>
      </c>
      <c r="P25" s="49" t="s">
        <v>136</v>
      </c>
      <c r="Q25" s="49" t="s">
        <v>137</v>
      </c>
      <c r="S25" s="49" t="s">
        <v>136</v>
      </c>
      <c r="T25" s="49" t="s">
        <v>138</v>
      </c>
      <c r="V25" s="49" t="s">
        <v>139</v>
      </c>
      <c r="W25" s="49" t="s">
        <v>140</v>
      </c>
      <c r="X25" s="49" t="s">
        <v>141</v>
      </c>
      <c r="Y25" s="49" t="s">
        <v>142</v>
      </c>
      <c r="Z25" s="49" t="s">
        <v>143</v>
      </c>
      <c r="AA25" s="49" t="s">
        <v>144</v>
      </c>
      <c r="AB25" s="49" t="s">
        <v>226</v>
      </c>
      <c r="AC25" s="49" t="s">
        <v>145</v>
      </c>
    </row>
    <row r="26" spans="1:42">
      <c r="B26" s="49" t="s">
        <v>146</v>
      </c>
      <c r="C26" s="49" t="s">
        <v>45</v>
      </c>
      <c r="E26" s="49" t="s">
        <v>147</v>
      </c>
      <c r="K26" s="49" t="s">
        <v>148</v>
      </c>
      <c r="L26" s="49" t="s">
        <v>149</v>
      </c>
      <c r="M26" s="49" t="s">
        <v>150</v>
      </c>
      <c r="N26" s="49" t="s">
        <v>151</v>
      </c>
      <c r="O26" s="49" t="s">
        <v>152</v>
      </c>
      <c r="P26" s="49" t="s">
        <v>153</v>
      </c>
      <c r="Q26" s="49" t="s">
        <v>154</v>
      </c>
      <c r="S26" s="49" t="s">
        <v>153</v>
      </c>
      <c r="T26" s="49" t="s">
        <v>155</v>
      </c>
      <c r="V26" s="49" t="s">
        <v>156</v>
      </c>
      <c r="W26" s="49" t="s">
        <v>157</v>
      </c>
      <c r="X26" s="49" t="s">
        <v>158</v>
      </c>
      <c r="Y26" s="49" t="s">
        <v>159</v>
      </c>
      <c r="Z26" s="49" t="s">
        <v>160</v>
      </c>
      <c r="AA26" s="49" t="s">
        <v>161</v>
      </c>
      <c r="AB26" s="49" t="s">
        <v>227</v>
      </c>
      <c r="AC26" s="49" t="s">
        <v>162</v>
      </c>
    </row>
    <row r="28" spans="1:42">
      <c r="AB28" s="49" t="s">
        <v>163</v>
      </c>
      <c r="AC28" s="49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B596-1DBF-465F-A495-BC8CBBB2D859}">
  <dimension ref="A1:E30"/>
  <sheetViews>
    <sheetView workbookViewId="0"/>
  </sheetViews>
  <sheetFormatPr defaultRowHeight="15"/>
  <sheetData>
    <row r="1" spans="1:5">
      <c r="A1" s="49" t="s">
        <v>167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317</v>
      </c>
    </row>
    <row r="4" spans="1:5">
      <c r="A4" s="49" t="s">
        <v>0</v>
      </c>
      <c r="B4" s="49" t="s">
        <v>6</v>
      </c>
      <c r="C4" s="49" t="s">
        <v>318</v>
      </c>
    </row>
    <row r="5" spans="1:5">
      <c r="A5" s="49" t="s">
        <v>0</v>
      </c>
      <c r="B5" s="49" t="s">
        <v>25</v>
      </c>
      <c r="C5" s="49" t="s">
        <v>319</v>
      </c>
      <c r="D5" s="49" t="s">
        <v>77</v>
      </c>
      <c r="E5" s="49" t="s">
        <v>51</v>
      </c>
    </row>
    <row r="8" spans="1:5">
      <c r="A8" s="49" t="s">
        <v>8</v>
      </c>
      <c r="C8" s="49" t="s">
        <v>78</v>
      </c>
    </row>
    <row r="9" spans="1:5">
      <c r="A9" s="49" t="s">
        <v>9</v>
      </c>
      <c r="C9" s="49" t="s">
        <v>79</v>
      </c>
    </row>
    <row r="10" spans="1:5">
      <c r="B10" s="49" t="s">
        <v>37</v>
      </c>
      <c r="C10" s="49" t="s">
        <v>80</v>
      </c>
    </row>
    <row r="11" spans="1:5">
      <c r="B11" s="49" t="s">
        <v>35</v>
      </c>
      <c r="C11" s="49" t="s">
        <v>80</v>
      </c>
    </row>
    <row r="12" spans="1:5">
      <c r="B12" s="49" t="s">
        <v>38</v>
      </c>
      <c r="C12" s="49" t="s">
        <v>81</v>
      </c>
    </row>
    <row r="13" spans="1:5">
      <c r="B13" s="49" t="s">
        <v>39</v>
      </c>
      <c r="C13" s="49" t="s">
        <v>82</v>
      </c>
      <c r="D13" s="49" t="s">
        <v>83</v>
      </c>
    </row>
    <row r="14" spans="1:5">
      <c r="D14" s="49" t="s">
        <v>84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83</v>
      </c>
    </row>
    <row r="30" spans="3:4">
      <c r="D30" s="49" t="s">
        <v>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1E7DA-A157-4341-AB29-8A5EBD1B12AE}">
  <dimension ref="A1:AP33"/>
  <sheetViews>
    <sheetView workbookViewId="0"/>
  </sheetViews>
  <sheetFormatPr defaultRowHeight="15"/>
  <sheetData>
    <row r="1" spans="1:35">
      <c r="A1" s="49" t="s">
        <v>221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87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88</v>
      </c>
      <c r="E4" s="49" t="s">
        <v>89</v>
      </c>
      <c r="F4" s="49" t="s">
        <v>46</v>
      </c>
      <c r="G4" s="49" t="s">
        <v>24</v>
      </c>
      <c r="H4" s="49" t="s">
        <v>90</v>
      </c>
    </row>
    <row r="5" spans="1:35">
      <c r="A5" s="49" t="s">
        <v>7</v>
      </c>
      <c r="C5" s="49" t="s">
        <v>10</v>
      </c>
      <c r="D5" s="49" t="s">
        <v>91</v>
      </c>
      <c r="E5" s="49" t="s">
        <v>92</v>
      </c>
      <c r="F5" s="49" t="s">
        <v>47</v>
      </c>
      <c r="G5" s="49" t="s">
        <v>24</v>
      </c>
      <c r="H5" s="49" t="s">
        <v>90</v>
      </c>
      <c r="I5" s="49" t="s">
        <v>93</v>
      </c>
    </row>
    <row r="6" spans="1:35">
      <c r="A6" s="49" t="s">
        <v>7</v>
      </c>
      <c r="C6" s="49" t="s">
        <v>36</v>
      </c>
      <c r="D6" s="49" t="s">
        <v>94</v>
      </c>
      <c r="E6" s="49" t="s">
        <v>95</v>
      </c>
      <c r="F6" s="49" t="s">
        <v>47</v>
      </c>
      <c r="G6" s="49" t="s">
        <v>24</v>
      </c>
      <c r="H6" s="49" t="s">
        <v>90</v>
      </c>
      <c r="I6" s="49" t="s">
        <v>96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97</v>
      </c>
    </row>
    <row r="12" spans="1:35">
      <c r="A12" s="49" t="s">
        <v>7</v>
      </c>
      <c r="C12" s="49" t="s">
        <v>27</v>
      </c>
      <c r="E12" s="49" t="s">
        <v>98</v>
      </c>
    </row>
    <row r="13" spans="1:35">
      <c r="A13" s="49" t="s">
        <v>7</v>
      </c>
      <c r="C13" s="49" t="s">
        <v>37</v>
      </c>
      <c r="E13" s="49" t="s">
        <v>99</v>
      </c>
    </row>
    <row r="14" spans="1:35">
      <c r="A14" s="49" t="s">
        <v>7</v>
      </c>
      <c r="C14" s="49" t="s">
        <v>35</v>
      </c>
      <c r="E14" s="49" t="s">
        <v>100</v>
      </c>
    </row>
    <row r="15" spans="1:35">
      <c r="A15" s="49" t="s">
        <v>7</v>
      </c>
      <c r="C15" s="49" t="s">
        <v>38</v>
      </c>
      <c r="E15" s="49" t="s">
        <v>101</v>
      </c>
    </row>
    <row r="16" spans="1:35">
      <c r="A16" s="49" t="s">
        <v>7</v>
      </c>
      <c r="C16" s="49" t="s">
        <v>39</v>
      </c>
      <c r="E16" s="49" t="s">
        <v>102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222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103</v>
      </c>
      <c r="C24" s="49" t="s">
        <v>43</v>
      </c>
      <c r="E24" s="49" t="s">
        <v>104</v>
      </c>
      <c r="K24" s="49" t="s">
        <v>105</v>
      </c>
      <c r="L24" s="49" t="s">
        <v>106</v>
      </c>
      <c r="M24" s="49" t="s">
        <v>107</v>
      </c>
      <c r="N24" s="49" t="s">
        <v>108</v>
      </c>
      <c r="O24" s="49" t="s">
        <v>109</v>
      </c>
      <c r="P24" s="49" t="s">
        <v>110</v>
      </c>
      <c r="R24" s="49" t="s">
        <v>111</v>
      </c>
      <c r="S24" s="49" t="s">
        <v>112</v>
      </c>
      <c r="T24" s="49" t="s">
        <v>113</v>
      </c>
      <c r="U24" s="49" t="s">
        <v>223</v>
      </c>
      <c r="V24" s="49" t="s">
        <v>114</v>
      </c>
      <c r="W24" s="49" t="s">
        <v>115</v>
      </c>
      <c r="X24" s="49" t="s">
        <v>224</v>
      </c>
      <c r="Y24" s="49" t="s">
        <v>116</v>
      </c>
      <c r="Z24" s="49" t="s">
        <v>117</v>
      </c>
      <c r="AA24" s="49" t="s">
        <v>118</v>
      </c>
      <c r="AB24" s="49" t="s">
        <v>119</v>
      </c>
      <c r="AC24" s="49" t="s">
        <v>225</v>
      </c>
      <c r="AD24" s="49" t="s">
        <v>120</v>
      </c>
      <c r="AE24" s="49" t="s">
        <v>121</v>
      </c>
      <c r="AF24" s="49" t="s">
        <v>120</v>
      </c>
      <c r="AG24" s="49" t="s">
        <v>72</v>
      </c>
      <c r="AH24" s="49" t="s">
        <v>122</v>
      </c>
      <c r="AI24" s="49" t="s">
        <v>73</v>
      </c>
      <c r="AJ24" s="49" t="s">
        <v>74</v>
      </c>
      <c r="AK24" s="49" t="s">
        <v>123</v>
      </c>
      <c r="AL24" s="49" t="s">
        <v>124</v>
      </c>
      <c r="AM24" s="49" t="s">
        <v>125</v>
      </c>
      <c r="AN24" s="49" t="s">
        <v>126</v>
      </c>
      <c r="AO24" s="49" t="s">
        <v>127</v>
      </c>
      <c r="AP24" s="49" t="s">
        <v>128</v>
      </c>
    </row>
    <row r="25" spans="1:42">
      <c r="A25" s="49" t="s">
        <v>165</v>
      </c>
      <c r="B25" s="49" t="s">
        <v>129</v>
      </c>
      <c r="C25" s="49" t="s">
        <v>43</v>
      </c>
      <c r="E25" s="49" t="s">
        <v>320</v>
      </c>
      <c r="K25" s="49" t="s">
        <v>169</v>
      </c>
      <c r="L25" s="49" t="s">
        <v>170</v>
      </c>
      <c r="M25" s="49" t="s">
        <v>131</v>
      </c>
      <c r="N25" s="49" t="s">
        <v>132</v>
      </c>
      <c r="O25" s="49" t="s">
        <v>133</v>
      </c>
      <c r="P25" s="49" t="s">
        <v>171</v>
      </c>
      <c r="R25" s="49" t="s">
        <v>134</v>
      </c>
      <c r="S25" s="49" t="s">
        <v>135</v>
      </c>
      <c r="T25" s="49" t="s">
        <v>137</v>
      </c>
      <c r="U25" s="49" t="s">
        <v>144</v>
      </c>
      <c r="V25" s="49" t="s">
        <v>172</v>
      </c>
      <c r="W25" s="49" t="s">
        <v>173</v>
      </c>
      <c r="X25" s="49" t="s">
        <v>229</v>
      </c>
      <c r="Y25" s="49" t="s">
        <v>136</v>
      </c>
      <c r="Z25" s="49" t="s">
        <v>138</v>
      </c>
      <c r="AA25" s="49" t="s">
        <v>139</v>
      </c>
      <c r="AB25" s="49" t="s">
        <v>140</v>
      </c>
      <c r="AC25" s="49" t="s">
        <v>230</v>
      </c>
      <c r="AD25" s="49" t="s">
        <v>145</v>
      </c>
      <c r="AE25" s="49" t="s">
        <v>174</v>
      </c>
      <c r="AF25" s="49" t="s">
        <v>145</v>
      </c>
      <c r="AG25" s="49" t="s">
        <v>72</v>
      </c>
      <c r="AH25" s="49" t="s">
        <v>142</v>
      </c>
      <c r="AI25" s="49" t="s">
        <v>73</v>
      </c>
      <c r="AJ25" s="49" t="s">
        <v>74</v>
      </c>
      <c r="AK25" s="49" t="s">
        <v>175</v>
      </c>
      <c r="AL25" s="49" t="s">
        <v>176</v>
      </c>
      <c r="AM25" s="49" t="s">
        <v>177</v>
      </c>
      <c r="AN25" s="49" t="s">
        <v>178</v>
      </c>
      <c r="AO25" s="49" t="s">
        <v>179</v>
      </c>
      <c r="AP25" s="49" t="s">
        <v>180</v>
      </c>
    </row>
    <row r="26" spans="1:42">
      <c r="A26" s="49" t="s">
        <v>165</v>
      </c>
      <c r="B26" s="49" t="s">
        <v>146</v>
      </c>
      <c r="C26" s="49" t="s">
        <v>43</v>
      </c>
      <c r="E26" s="49" t="s">
        <v>321</v>
      </c>
      <c r="K26" s="49" t="s">
        <v>181</v>
      </c>
      <c r="L26" s="49" t="s">
        <v>182</v>
      </c>
      <c r="M26" s="49" t="s">
        <v>148</v>
      </c>
      <c r="N26" s="49" t="s">
        <v>149</v>
      </c>
      <c r="O26" s="49" t="s">
        <v>150</v>
      </c>
      <c r="P26" s="49" t="s">
        <v>183</v>
      </c>
      <c r="R26" s="49" t="s">
        <v>151</v>
      </c>
      <c r="S26" s="49" t="s">
        <v>152</v>
      </c>
      <c r="T26" s="49" t="s">
        <v>154</v>
      </c>
      <c r="U26" s="49" t="s">
        <v>161</v>
      </c>
      <c r="V26" s="49" t="s">
        <v>184</v>
      </c>
      <c r="W26" s="49" t="s">
        <v>185</v>
      </c>
      <c r="X26" s="49" t="s">
        <v>231</v>
      </c>
      <c r="Y26" s="49" t="s">
        <v>153</v>
      </c>
      <c r="Z26" s="49" t="s">
        <v>155</v>
      </c>
      <c r="AA26" s="49" t="s">
        <v>156</v>
      </c>
      <c r="AB26" s="49" t="s">
        <v>157</v>
      </c>
      <c r="AC26" s="49" t="s">
        <v>232</v>
      </c>
      <c r="AD26" s="49" t="s">
        <v>162</v>
      </c>
      <c r="AE26" s="49" t="s">
        <v>186</v>
      </c>
      <c r="AF26" s="49" t="s">
        <v>162</v>
      </c>
      <c r="AG26" s="49" t="s">
        <v>72</v>
      </c>
      <c r="AH26" s="49" t="s">
        <v>159</v>
      </c>
      <c r="AI26" s="49" t="s">
        <v>73</v>
      </c>
      <c r="AJ26" s="49" t="s">
        <v>74</v>
      </c>
      <c r="AK26" s="49" t="s">
        <v>187</v>
      </c>
      <c r="AL26" s="49" t="s">
        <v>188</v>
      </c>
      <c r="AM26" s="49" t="s">
        <v>189</v>
      </c>
      <c r="AN26" s="49" t="s">
        <v>190</v>
      </c>
      <c r="AO26" s="49" t="s">
        <v>191</v>
      </c>
      <c r="AP26" s="49" t="s">
        <v>192</v>
      </c>
    </row>
    <row r="27" spans="1:42">
      <c r="A27" s="49" t="s">
        <v>165</v>
      </c>
      <c r="B27" s="49" t="s">
        <v>193</v>
      </c>
      <c r="C27" s="49" t="s">
        <v>43</v>
      </c>
      <c r="E27" s="49" t="s">
        <v>322</v>
      </c>
      <c r="K27" s="49" t="s">
        <v>233</v>
      </c>
      <c r="L27" s="49" t="s">
        <v>234</v>
      </c>
      <c r="M27" s="49" t="s">
        <v>194</v>
      </c>
      <c r="N27" s="49" t="s">
        <v>195</v>
      </c>
      <c r="O27" s="49" t="s">
        <v>196</v>
      </c>
      <c r="P27" s="49" t="s">
        <v>235</v>
      </c>
      <c r="R27" s="49" t="s">
        <v>197</v>
      </c>
      <c r="S27" s="49" t="s">
        <v>198</v>
      </c>
      <c r="T27" s="49" t="s">
        <v>200</v>
      </c>
      <c r="U27" s="49" t="s">
        <v>205</v>
      </c>
      <c r="V27" s="49" t="s">
        <v>236</v>
      </c>
      <c r="W27" s="49" t="s">
        <v>237</v>
      </c>
      <c r="X27" s="49" t="s">
        <v>238</v>
      </c>
      <c r="Y27" s="49" t="s">
        <v>199</v>
      </c>
      <c r="Z27" s="49" t="s">
        <v>201</v>
      </c>
      <c r="AA27" s="49" t="s">
        <v>202</v>
      </c>
      <c r="AB27" s="49" t="s">
        <v>203</v>
      </c>
      <c r="AC27" s="49" t="s">
        <v>239</v>
      </c>
      <c r="AD27" s="49" t="s">
        <v>206</v>
      </c>
      <c r="AE27" s="49" t="s">
        <v>240</v>
      </c>
      <c r="AF27" s="49" t="s">
        <v>206</v>
      </c>
      <c r="AG27" s="49" t="s">
        <v>72</v>
      </c>
      <c r="AH27" s="49" t="s">
        <v>204</v>
      </c>
      <c r="AI27" s="49" t="s">
        <v>73</v>
      </c>
      <c r="AJ27" s="49" t="s">
        <v>74</v>
      </c>
      <c r="AK27" s="49" t="s">
        <v>241</v>
      </c>
      <c r="AL27" s="49" t="s">
        <v>242</v>
      </c>
      <c r="AM27" s="49" t="s">
        <v>243</v>
      </c>
      <c r="AN27" s="49" t="s">
        <v>244</v>
      </c>
      <c r="AO27" s="49" t="s">
        <v>245</v>
      </c>
      <c r="AP27" s="49" t="s">
        <v>246</v>
      </c>
    </row>
    <row r="28" spans="1:42">
      <c r="A28" s="49" t="s">
        <v>165</v>
      </c>
      <c r="B28" s="49" t="s">
        <v>207</v>
      </c>
      <c r="C28" s="49" t="s">
        <v>43</v>
      </c>
      <c r="E28" s="49" t="s">
        <v>323</v>
      </c>
      <c r="K28" s="49" t="s">
        <v>247</v>
      </c>
      <c r="L28" s="49" t="s">
        <v>248</v>
      </c>
      <c r="M28" s="49" t="s">
        <v>208</v>
      </c>
      <c r="N28" s="49" t="s">
        <v>209</v>
      </c>
      <c r="O28" s="49" t="s">
        <v>210</v>
      </c>
      <c r="P28" s="49" t="s">
        <v>249</v>
      </c>
      <c r="R28" s="49" t="s">
        <v>211</v>
      </c>
      <c r="S28" s="49" t="s">
        <v>212</v>
      </c>
      <c r="T28" s="49" t="s">
        <v>214</v>
      </c>
      <c r="U28" s="49" t="s">
        <v>219</v>
      </c>
      <c r="V28" s="49" t="s">
        <v>250</v>
      </c>
      <c r="W28" s="49" t="s">
        <v>251</v>
      </c>
      <c r="X28" s="49" t="s">
        <v>252</v>
      </c>
      <c r="Y28" s="49" t="s">
        <v>213</v>
      </c>
      <c r="Z28" s="49" t="s">
        <v>215</v>
      </c>
      <c r="AA28" s="49" t="s">
        <v>216</v>
      </c>
      <c r="AB28" s="49" t="s">
        <v>217</v>
      </c>
      <c r="AC28" s="49" t="s">
        <v>253</v>
      </c>
      <c r="AD28" s="49" t="s">
        <v>220</v>
      </c>
      <c r="AE28" s="49" t="s">
        <v>254</v>
      </c>
      <c r="AF28" s="49" t="s">
        <v>220</v>
      </c>
      <c r="AG28" s="49" t="s">
        <v>72</v>
      </c>
      <c r="AH28" s="49" t="s">
        <v>218</v>
      </c>
      <c r="AI28" s="49" t="s">
        <v>73</v>
      </c>
      <c r="AJ28" s="49" t="s">
        <v>74</v>
      </c>
      <c r="AK28" s="49" t="s">
        <v>255</v>
      </c>
      <c r="AL28" s="49" t="s">
        <v>256</v>
      </c>
      <c r="AM28" s="49" t="s">
        <v>257</v>
      </c>
      <c r="AN28" s="49" t="s">
        <v>258</v>
      </c>
      <c r="AO28" s="49" t="s">
        <v>259</v>
      </c>
      <c r="AP28" s="49" t="s">
        <v>260</v>
      </c>
    </row>
    <row r="29" spans="1:42">
      <c r="A29" s="49" t="s">
        <v>165</v>
      </c>
      <c r="B29" s="49" t="s">
        <v>261</v>
      </c>
      <c r="C29" s="49" t="s">
        <v>43</v>
      </c>
      <c r="E29" s="49" t="s">
        <v>324</v>
      </c>
      <c r="K29" s="49" t="s">
        <v>262</v>
      </c>
      <c r="L29" s="49" t="s">
        <v>263</v>
      </c>
      <c r="M29" s="49" t="s">
        <v>264</v>
      </c>
      <c r="N29" s="49" t="s">
        <v>265</v>
      </c>
      <c r="O29" s="49" t="s">
        <v>266</v>
      </c>
      <c r="P29" s="49" t="s">
        <v>267</v>
      </c>
      <c r="R29" s="49" t="s">
        <v>268</v>
      </c>
      <c r="S29" s="49" t="s">
        <v>269</v>
      </c>
      <c r="T29" s="49" t="s">
        <v>270</v>
      </c>
      <c r="U29" s="49" t="s">
        <v>271</v>
      </c>
      <c r="V29" s="49" t="s">
        <v>272</v>
      </c>
      <c r="W29" s="49" t="s">
        <v>273</v>
      </c>
      <c r="X29" s="49" t="s">
        <v>274</v>
      </c>
      <c r="Y29" s="49" t="s">
        <v>275</v>
      </c>
      <c r="Z29" s="49" t="s">
        <v>276</v>
      </c>
      <c r="AA29" s="49" t="s">
        <v>277</v>
      </c>
      <c r="AB29" s="49" t="s">
        <v>278</v>
      </c>
      <c r="AC29" s="49" t="s">
        <v>279</v>
      </c>
      <c r="AD29" s="49" t="s">
        <v>280</v>
      </c>
      <c r="AE29" s="49" t="s">
        <v>281</v>
      </c>
      <c r="AF29" s="49" t="s">
        <v>280</v>
      </c>
      <c r="AG29" s="49" t="s">
        <v>72</v>
      </c>
      <c r="AH29" s="49" t="s">
        <v>282</v>
      </c>
      <c r="AI29" s="49" t="s">
        <v>73</v>
      </c>
      <c r="AJ29" s="49" t="s">
        <v>74</v>
      </c>
      <c r="AK29" s="49" t="s">
        <v>283</v>
      </c>
      <c r="AL29" s="49" t="s">
        <v>284</v>
      </c>
      <c r="AM29" s="49" t="s">
        <v>285</v>
      </c>
      <c r="AN29" s="49" t="s">
        <v>286</v>
      </c>
      <c r="AO29" s="49" t="s">
        <v>287</v>
      </c>
      <c r="AP29" s="49" t="s">
        <v>288</v>
      </c>
    </row>
    <row r="30" spans="1:42">
      <c r="B30" s="49" t="s">
        <v>289</v>
      </c>
      <c r="C30" s="49" t="s">
        <v>44</v>
      </c>
      <c r="E30" s="49" t="s">
        <v>130</v>
      </c>
      <c r="K30" s="49" t="s">
        <v>290</v>
      </c>
      <c r="L30" s="49" t="s">
        <v>291</v>
      </c>
      <c r="M30" s="49" t="s">
        <v>292</v>
      </c>
      <c r="N30" s="49" t="s">
        <v>293</v>
      </c>
      <c r="O30" s="49" t="s">
        <v>294</v>
      </c>
      <c r="P30" s="49" t="s">
        <v>297</v>
      </c>
      <c r="Q30" s="49" t="s">
        <v>295</v>
      </c>
      <c r="S30" s="49" t="s">
        <v>297</v>
      </c>
      <c r="T30" s="49" t="s">
        <v>298</v>
      </c>
      <c r="V30" s="49" t="s">
        <v>299</v>
      </c>
      <c r="W30" s="49" t="s">
        <v>300</v>
      </c>
      <c r="X30" s="49" t="s">
        <v>325</v>
      </c>
      <c r="Y30" s="49" t="s">
        <v>302</v>
      </c>
      <c r="Z30" s="49" t="s">
        <v>326</v>
      </c>
      <c r="AA30" s="49" t="s">
        <v>296</v>
      </c>
      <c r="AB30" s="49" t="s">
        <v>327</v>
      </c>
      <c r="AC30" s="49" t="s">
        <v>301</v>
      </c>
    </row>
    <row r="31" spans="1:42">
      <c r="B31" s="49" t="s">
        <v>303</v>
      </c>
      <c r="C31" s="49" t="s">
        <v>45</v>
      </c>
      <c r="E31" s="49" t="s">
        <v>147</v>
      </c>
      <c r="K31" s="49" t="s">
        <v>304</v>
      </c>
      <c r="L31" s="49" t="s">
        <v>305</v>
      </c>
      <c r="M31" s="49" t="s">
        <v>306</v>
      </c>
      <c r="N31" s="49" t="s">
        <v>307</v>
      </c>
      <c r="O31" s="49" t="s">
        <v>308</v>
      </c>
      <c r="P31" s="49" t="s">
        <v>311</v>
      </c>
      <c r="Q31" s="49" t="s">
        <v>309</v>
      </c>
      <c r="S31" s="49" t="s">
        <v>311</v>
      </c>
      <c r="T31" s="49" t="s">
        <v>312</v>
      </c>
      <c r="V31" s="49" t="s">
        <v>313</v>
      </c>
      <c r="W31" s="49" t="s">
        <v>314</v>
      </c>
      <c r="X31" s="49" t="s">
        <v>328</v>
      </c>
      <c r="Y31" s="49" t="s">
        <v>316</v>
      </c>
      <c r="Z31" s="49" t="s">
        <v>329</v>
      </c>
      <c r="AA31" s="49" t="s">
        <v>310</v>
      </c>
      <c r="AB31" s="49" t="s">
        <v>330</v>
      </c>
      <c r="AC31" s="49" t="s">
        <v>315</v>
      </c>
    </row>
    <row r="33" spans="28:29">
      <c r="AB33" s="49" t="s">
        <v>331</v>
      </c>
      <c r="AC33" s="49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2023-10-05T04:46:52Z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