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F:\YUENFUN\XLS\SHS MONTHLY REPORT\"/>
    </mc:Choice>
  </mc:AlternateContent>
  <xr:revisionPtr revIDLastSave="0" documentId="8_{DCC26D48-BF2C-46A9-99DE-8EDDE43E655F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Option" sheetId="1" state="hidden" r:id="rId1"/>
    <sheet name="Data" sheetId="2" r:id="rId2"/>
    <sheet name="Customer Code" sheetId="89" r:id="rId3"/>
    <sheet name="Sheet1" sheetId="90" state="veryHidden" r:id="rId4"/>
    <sheet name="Sheet2" sheetId="91" state="veryHidden" r:id="rId5"/>
    <sheet name="Sheet3" sheetId="92" state="veryHidden" r:id="rId6"/>
    <sheet name="Sheet4" sheetId="93" state="veryHidden" r:id="rId7"/>
    <sheet name="Sheet5" sheetId="94" state="veryHidden" r:id="rId8"/>
    <sheet name="Sheet6" sheetId="95" state="veryHidden" r:id="rId9"/>
  </sheets>
  <definedNames>
    <definedName name="_xlnm._FilterDatabase" localSheetId="1" hidden="1">Data!$K$23:$AC$35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2" l="1"/>
  <c r="E26" i="2"/>
  <c r="E27" i="2"/>
  <c r="E28" i="2"/>
  <c r="E29" i="2"/>
  <c r="E30" i="2"/>
  <c r="E31" i="2"/>
  <c r="E32" i="2"/>
  <c r="E33" i="2"/>
  <c r="X25" i="2" l="1"/>
  <c r="L25" i="2"/>
  <c r="K25" i="2"/>
  <c r="B25" i="2" s="1"/>
  <c r="AC25" i="2"/>
  <c r="X26" i="2"/>
  <c r="L26" i="2"/>
  <c r="K26" i="2"/>
  <c r="B26" i="2" s="1"/>
  <c r="AC26" i="2"/>
  <c r="X27" i="2"/>
  <c r="L27" i="2"/>
  <c r="K27" i="2"/>
  <c r="B27" i="2" s="1"/>
  <c r="AC27" i="2"/>
  <c r="X28" i="2"/>
  <c r="L28" i="2"/>
  <c r="K28" i="2"/>
  <c r="B28" i="2" s="1"/>
  <c r="AC28" i="2"/>
  <c r="X29" i="2"/>
  <c r="L29" i="2"/>
  <c r="K29" i="2"/>
  <c r="B29" i="2" s="1"/>
  <c r="AC29" i="2"/>
  <c r="X30" i="2"/>
  <c r="L30" i="2"/>
  <c r="K30" i="2"/>
  <c r="B30" i="2" s="1"/>
  <c r="AC30" i="2"/>
  <c r="X31" i="2"/>
  <c r="L31" i="2"/>
  <c r="K31" i="2"/>
  <c r="B31" i="2" s="1"/>
  <c r="AC31" i="2"/>
  <c r="X32" i="2"/>
  <c r="L32" i="2"/>
  <c r="K32" i="2"/>
  <c r="B32" i="2" s="1"/>
  <c r="AC32" i="2"/>
  <c r="X33" i="2"/>
  <c r="L33" i="2"/>
  <c r="K33" i="2"/>
  <c r="B33" i="2" s="1"/>
  <c r="AC33" i="2"/>
  <c r="B7" i="89"/>
  <c r="B8" i="89"/>
  <c r="E2" i="2"/>
  <c r="H4" i="2"/>
  <c r="H5" i="2"/>
  <c r="H6" i="2"/>
  <c r="C3" i="1"/>
  <c r="C4" i="1"/>
  <c r="C5" i="1"/>
  <c r="E12" i="2" s="1"/>
  <c r="C8" i="1"/>
  <c r="C9" i="1"/>
  <c r="E11" i="2" s="1"/>
  <c r="C10" i="1"/>
  <c r="E13" i="2" s="1"/>
  <c r="C11" i="1"/>
  <c r="E14" i="2" s="1"/>
  <c r="C12" i="1"/>
  <c r="E15" i="2" s="1"/>
  <c r="D13" i="1"/>
  <c r="D14" i="1"/>
  <c r="C13" i="1"/>
  <c r="E16" i="2" s="1"/>
  <c r="D29" i="1"/>
  <c r="D30" i="1"/>
  <c r="D4" i="2" l="1"/>
  <c r="E4" i="2" s="1"/>
  <c r="D5" i="2"/>
  <c r="I5" i="2"/>
  <c r="D6" i="2"/>
  <c r="I6" i="2"/>
  <c r="K24" i="2" l="1"/>
  <c r="B24" i="2" s="1"/>
  <c r="L24" i="2"/>
  <c r="X24" i="2"/>
  <c r="AC24" i="2"/>
  <c r="E6" i="2"/>
  <c r="E5" i="2"/>
  <c r="B34" i="2" l="1"/>
  <c r="AB34" i="2"/>
  <c r="B35" i="2"/>
  <c r="AB35" i="2"/>
</calcChain>
</file>

<file path=xl/sharedStrings.xml><?xml version="1.0" encoding="utf-8"?>
<sst xmlns="http://schemas.openxmlformats.org/spreadsheetml/2006/main" count="1413" uniqueCount="517">
  <si>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</si>
  <si>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</si>
  <si>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</si>
  <si>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</si>
  <si>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</si>
  <si>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</si>
  <si>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</si>
  <si>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</si>
  <si>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</si>
  <si>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</si>
  <si>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</si>
  <si>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</si>
  <si>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</si>
  <si>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</si>
  <si>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</si>
  <si>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</si>
  <si>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</si>
  <si>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</si>
  <si>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</si>
  <si>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</si>
  <si>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</si>
  <si>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</si>
  <si>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</si>
  <si>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</si>
  <si>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</si>
  <si>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</si>
  <si>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</si>
  <si>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</si>
  <si>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</si>
  <si>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</si>
  <si>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</si>
  <si>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</si>
  <si>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Cust Pur No</t>
  </si>
  <si>
    <t>Items</t>
  </si>
  <si>
    <t>Institution</t>
  </si>
  <si>
    <t>MSENR</t>
  </si>
  <si>
    <t>Script3</t>
  </si>
  <si>
    <t>ENR</t>
  </si>
  <si>
    <t>PRODTYPE</t>
  </si>
  <si>
    <t>BPCODE</t>
  </si>
  <si>
    <t>SINGHEALTH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</si>
  <si>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</si>
  <si>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</si>
  <si>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</si>
  <si>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</si>
  <si>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</si>
  <si>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</si>
  <si>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</si>
  <si>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</si>
  <si>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Unit Price</t>
  </si>
  <si>
    <t>Total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</si>
  <si>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99,100,101,102,103,104,105,106,107,108,109,110,111.112,113,114,115,116,117,123</t>
  </si>
  <si>
    <t>SHS</t>
  </si>
  <si>
    <t>Original Code  - before Mar 2020</t>
  </si>
  <si>
    <t>Month</t>
  </si>
  <si>
    <t>Year</t>
  </si>
  <si>
    <t>PCN</t>
  </si>
  <si>
    <t>Cluster</t>
  </si>
  <si>
    <t>Date of Licenses key Emailed</t>
  </si>
  <si>
    <t>Elasped days for delivery</t>
  </si>
  <si>
    <t>Bulk Purchase Discount %</t>
  </si>
  <si>
    <t>PO Value</t>
  </si>
  <si>
    <t>Reseller</t>
  </si>
  <si>
    <t>Delivery Location</t>
  </si>
  <si>
    <t>Category</t>
  </si>
  <si>
    <t>Software  Brand</t>
  </si>
  <si>
    <t>Software  SKU/Part No</t>
  </si>
  <si>
    <t>Software  Name</t>
  </si>
  <si>
    <t>Software  Subscription</t>
  </si>
  <si>
    <t>Software License Commencement Date</t>
  </si>
  <si>
    <t>Software License End Date</t>
  </si>
  <si>
    <t>Remarks</t>
  </si>
  <si>
    <t>UIC</t>
  </si>
  <si>
    <t xml:space="preserve"> </t>
  </si>
  <si>
    <t>Microsoft</t>
  </si>
  <si>
    <t>Singhealth</t>
  </si>
  <si>
    <t>Auto+Hide</t>
  </si>
  <si>
    <t>="01/05/2023"</t>
  </si>
  <si>
    <t>="30/05/2023"</t>
  </si>
  <si>
    <t>="114|132|102"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</si>
  <si>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</si>
  <si>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</si>
  <si>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</si>
  <si>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"</t>
  </si>
  <si>
    <t>="'MS'"</t>
  </si>
  <si>
    <t>=$D$13&amp;$D$14</t>
  </si>
  <si>
    <t>="'CI1077-SGD', 'CI1136-SGD', 'CI1137-SGD', 'CI1139-SGD', 'CI1146-SGD', 'CI1185-SGD', 'CI1190-SGD','CI1209-SGD','CI1232-SGD','CI1256-SGD','CN0015-SGD','CE0080-SGD','CS0084-SGD',"</t>
  </si>
  <si>
    <t>="'CS0085-SGD','CI1238-SGD','CI1190-SGD','CS0086-SGD','CS0507-SGD','CS0507-SGD','CI1261-SGD','CS0085-SGD','CC0128-SGD','CS0222-SGD','CS0226-SGD','CS0653-SGD','CI1277-SGD','CB0059-SGD''CS0678-SGD','CS0653-SGD','CS0276-SGD','CS0200-SGD'"</t>
  </si>
  <si>
    <t>="'CS0085-SGD','CS0086-SGD','CS0507-SGD','CS0507-SGD','CI1261-SGD','CS0085-SGD','CC0128-SGD','CS0222-SGD','CS0226-SGD','CS0653-SGD','CI1277-SGD'"</t>
  </si>
  <si>
    <t>Auto+Hide+HideSheet+Formulas=Sheet1,Sheet2+FormulasOnly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</si>
  <si>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</si>
  <si>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</si>
  <si>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</si>
  <si>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</si>
  <si>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</si>
  <si>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</si>
  <si>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</si>
  <si>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</si>
  <si>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</si>
  <si>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</si>
  <si>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</si>
  <si>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</si>
  <si>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</si>
  <si>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</si>
  <si>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</si>
  <si>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</si>
  <si>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</si>
  <si>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</si>
  <si>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</si>
  <si>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</si>
  <si>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</si>
  <si>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</si>
  <si>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</si>
  <si>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</si>
  <si>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</si>
  <si>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</si>
  <si>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</si>
  <si>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</si>
  <si>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</si>
  <si>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=SUM(N24-U24)</t>
  </si>
  <si>
    <t>=IFERROR(NF($E24,"ITEMCODE"),"-")</t>
  </si>
  <si>
    <t>=IFERROR(NF($E24,"ITEMNAME"),"-")</t>
  </si>
  <si>
    <t>=IFERROR(NF($E24,"MEMO"),"-")</t>
  </si>
  <si>
    <t>=IFERROR(NF($E24,"QUANTITY"),"-")</t>
  </si>
  <si>
    <t>=IFERROR(AC24/AA24,0)</t>
  </si>
  <si>
    <t>=IFERROR(NF($E24,"LINETOTAL"),"-")</t>
  </si>
  <si>
    <t>=IFERROR(NF($E24,"U_BPurDisc"),"-")</t>
  </si>
  <si>
    <t>=IFERROR(NF($E24,"ADDRESS2"),"-")</t>
  </si>
  <si>
    <t>=IFERROR(NF($E24,"ItemCode"),"-")</t>
  </si>
  <si>
    <t>=IFERROR(NF($E24,"ItemName"),"-")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</si>
  <si>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</si>
  <si>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</si>
  <si>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</si>
  <si>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</si>
  <si>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</si>
  <si>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</si>
  <si>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</si>
  <si>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</si>
  <si>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</si>
  <si>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</si>
  <si>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</si>
  <si>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</si>
  <si>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</si>
  <si>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</si>
  <si>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</si>
  <si>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</si>
  <si>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</si>
  <si>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=IFERROR(NF($E25,"ADDRESS2"),"-")</t>
  </si>
  <si>
    <t>=IFERROR(NF($E25,"U_PODATE"),"-")</t>
  </si>
  <si>
    <t>=IFERROR(NF($E25,"U_PONO"),"-")</t>
  </si>
  <si>
    <t>=IFERROR(AB25/V25,0)</t>
  </si>
  <si>
    <t>=IFERROR(NF($E25,"LINETOTAL"),"-")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</si>
  <si>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</si>
  <si>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</si>
  <si>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</si>
  <si>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</si>
  <si>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</si>
  <si>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</si>
  <si>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</si>
  <si>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</si>
  <si>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</si>
  <si>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</si>
  <si>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</si>
  <si>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</si>
  <si>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</si>
  <si>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=IFERROR(NF($E26,"ADDRESS2"),"-")</t>
  </si>
  <si>
    <t>=IFERROR(NF($E26,"U_PODATE"),"-")</t>
  </si>
  <si>
    <t>=IFERROR(NF($E26,"U_PONO"),"-")</t>
  </si>
  <si>
    <t>=IFERROR(AB26/V26,0)</t>
  </si>
  <si>
    <t>=IFERROR(NF($E26,"LINETOTAL"),"-")</t>
  </si>
  <si>
    <t>=SUBTOTAL(9,AA24:AA27)</t>
  </si>
  <si>
    <t>=SUBTOTAL(9,AB24:AB27)</t>
  </si>
  <si>
    <t>Auto+Hide+Values+Formulas=Sheet3,Sheet4+FormulasOnly</t>
  </si>
  <si>
    <t>Auto</t>
  </si>
  <si>
    <t>Auto+Hide+HideSheet+Formulas=Sheet5,Sheet1,Sheet2</t>
  </si>
  <si>
    <t>Auto+Hide+HideSheet+Formulas=Sheet5,Sheet1,Sheet2+FormulasOnly</t>
  </si>
  <si>
    <t>Auto+Hide+Values+Formulas=Sheet6,Sheet3,Sheet4</t>
  </si>
  <si>
    <t>="""UICT"","""",""SQL="",""2=DOCNUM"",""33031577"",""14=CUSTREF"",""8823001890"",""14=U_CUSTREF"",""8823001890"",""15=DOCDATE"",""05/05/2023"",""15=TAXDATE"",""05/05/2023"",""14=CARDCODE"",""CI1232-SGD"",""14=CARDNAME"",""SINGAPORE GENERAL HOSPITAL PTE LTD"",""14=ITEMCODE"",""MS359-00993GLP"","""&amp;"14=ITEMNAME"",""MS SQLCAL SNGL LICSAPK MVL USRCAL"",""10=QUANTITY"",""5.000000"",""14=U_PONO"",""943199D"",""15=U_PODATE"",""03/05/2023"",""10=U_TLINTCOS"",""0.000000"",""2=SLPCODE"",""132"",""14=SLPNAME"",""E0001-CS"",""14=MEMO"",""WENDY KUM CHIOU SZE"",""14=CONTACTNAME"",""FINANCE DEPAR"&amp;"TMENT"",""10=LINETOTAL"",""1664.550000"",""14=U_ENR"","""",""14=U_MSENR"",""S7138270"",""14=U_MSPCN"",""8E125DFC"",""14=ADDRESS2"",""LAU YUEN SUM_x000D_SINGAPORE GENERAL HOSPITAL PTE LTD 10 HOSPITAL BOULEVARD SINGHEALTH TOWER BASEMENT 1 Singapore 168582_x000D_LAU YUEN SUM_x000D_TEL: 65941586_x000D_"&amp;"FAX: _x000D_EMAIL: lau.yuen.sum@ihis.com.sg"""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</si>
  <si>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</si>
  <si>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</si>
  <si>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</si>
  <si>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</si>
  <si>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</si>
  <si>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=SUM(N25-U25)</t>
  </si>
  <si>
    <t>=IFERROR(AC25/AA25,0)</t>
  </si>
  <si>
    <t>=IFERROR(NF($E25,"U_BPurDisc"),"-")</t>
  </si>
  <si>
    <t>=IFERROR(NF($E25,"ItemCode"),"-")</t>
  </si>
  <si>
    <t>=IFERROR(NF($E25,"ItemName"),"-")</t>
  </si>
  <si>
    <t>=IFERROR(NF($E25,"U_SWSub"),"-")</t>
  </si>
  <si>
    <t>=IFERROR(NF($E25,"U_LicComDt"),"-")</t>
  </si>
  <si>
    <t>=IFERROR(NF($E25,"U_LicEndDt"),"-")</t>
  </si>
  <si>
    <t>=IFERROR(NF($E25,"Comments"),"-")</t>
  </si>
  <si>
    <t>="""UICT"","""",""SQL="",""2=DOCNUM"",""33031577"",""14=CUSTREF"",""8823001890"",""14=U_CUSTREF"",""8823001890"",""15=DOCDATE"",""05/05/2023"",""15=TAXDATE"",""05/05/2023"",""14=CARDCODE"",""CI1232-SGD"",""14=CARDNAME"",""SINGAPORE GENERAL HOSPITAL PTE LTD"",""14=ITEMCODE"",""MS7NQ-00300GLP"","""&amp;"14=ITEMNAME"",""MS SQLSVRSTDCORE SNGL LICSAPK MVL 2LIC CORELIC"",""10=QUANTITY"",""2.000000"",""14=U_PONO"",""943199D"",""15=U_PODATE"",""03/05/2023"",""10=U_TLINTCOS"",""0.000000"",""2=SLPCODE"",""132"",""14=SLPNAME"",""E0001-CS"",""14=MEMO"",""WENDY KUM CHIOU SZE"",""14=CONTACTNAME"","""&amp;"FINANCE DEPARTMENT"",""10=LINETOTAL"",""11350.300000"",""14=U_ENR"","""",""14=U_MSENR"",""S7138270"",""14=U_MSPCN"",""8E125DFC"",""14=ADDRESS2"",""LAU YUEN SUM_x000D_SINGAPORE GENERAL HOSPITAL PTE LTD 10 HOSPITAL BOULEVARD SINGHEALTH TOWER BASEMENT 1 Singapore 168582_x000D_LAU YUEN SUM_x000D_"&amp;"TEL: 65941586_x000D_FAX: _x000D_EMAIL: lau.yuen.sum@ihis.com.sg"""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</si>
  <si>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</si>
  <si>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</si>
  <si>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</si>
  <si>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</si>
  <si>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</si>
  <si>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=SUM(N26-U26)</t>
  </si>
  <si>
    <t>=IFERROR(AC26/AA26,0)</t>
  </si>
  <si>
    <t>=IFERROR(NF($E26,"U_BPurDisc"),"-")</t>
  </si>
  <si>
    <t>=IFERROR(NF($E26,"ItemCode"),"-")</t>
  </si>
  <si>
    <t>=IFERROR(NF($E26,"ItemName"),"-")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</si>
  <si>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</si>
  <si>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</si>
  <si>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</si>
  <si>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</si>
  <si>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</si>
  <si>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="""UICT"","""",""SQL="",""2=DOCNUM"",""33031578"",""14=CUSTREF"",""9022101245"",""14=U_CUSTREF"",""9022101245"",""15=DOCDATE"",""05/05/2023"",""15=TAXDATE"",""05/05/2023"",""14=CARDCODE"",""CI1209-SGD"",""14=CARDNAME"",""SINGHEALTH POLYCLINICS"",""14=ITEMCODE"",""MS228-11680GLP"",""14=ITEMNAME"""&amp;",""MS SQL SERVER STANDARD 2022 SLNG"",""10=QUANTITY"",""1.000000"",""14=U_PONO"",""943199C"",""15=U_PODATE"",""03/05/2023"",""10=U_TLINTCOS"",""0.000000"",""2=SLPCODE"",""132"",""14=SLPNAME"",""E0001-CS"",""14=MEMO"",""WENDY KUM CHIOU SZE"",""14=CONTACTNAME"",""ACCOUNTS PAYABLE - FINANCE"&amp;" DEPARTMENT"",""10=LINETOTAL"",""862.100000"",""14=U_ENR"","""",""14=U_MSENR"",""S7138270"",""14=U_MSPCN"",""868CE4DB"",""14=ADDRESS2"",""VINCENT WONG WEI MIN_x000D_SINGHEALTH POLYCLINIC HQ 167 JALAN BUKIT MERAH, CONNECTION ONE, TOWER 5 SINGAPORE150167_x000D_VINCENT WONG WEI MIN_x000D_TEL: 63"&amp;"50 7340/ 96461081_x000D_FAX: _x000D_EMAIL: vincent.wong.w.m@singhealth.com.sg"""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</si>
  <si>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</si>
  <si>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</si>
  <si>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</si>
  <si>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</si>
  <si>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</si>
  <si>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</si>
  <si>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</si>
  <si>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</si>
  <si>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=IFERROR(NF($E27,"U_CUSTREF"),"-")</t>
  </si>
  <si>
    <t>=IFERROR(NF($E27,"U_PODate"),"-")</t>
  </si>
  <si>
    <t>=IFERROR(NF($E27,"DOCdate"),"-")</t>
  </si>
  <si>
    <t>=SUM(N27-U27)</t>
  </si>
  <si>
    <t>=IFERROR(NF($E27,"ITEMCODE"),"-")</t>
  </si>
  <si>
    <t>=IFERROR(NF($E27,"ITEMNAME"),"-")</t>
  </si>
  <si>
    <t>=IFERROR(NF($E27,"MEMO"),"-")</t>
  </si>
  <si>
    <t>=IFERROR(NF($E27,"QUANTITY"),"-")</t>
  </si>
  <si>
    <t>=IFERROR(AC27/AA27,0)</t>
  </si>
  <si>
    <t>=IFERROR(NF($E27,"LINETOTAL"),"-")</t>
  </si>
  <si>
    <t>=IFERROR(NF($E27,"U_BPurDisc"),"-")</t>
  </si>
  <si>
    <t>=IFERROR(NF($E27,"ADDRESS2"),"-")</t>
  </si>
  <si>
    <t>=IFERROR(NF($E27,"ItemCode"),"-")</t>
  </si>
  <si>
    <t>=IFERROR(NF($E27,"ItemName"),"-")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</si>
  <si>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</si>
  <si>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</si>
  <si>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</si>
  <si>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</si>
  <si>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=IF(K28="","Hide","Show")</t>
  </si>
  <si>
    <t>="""UICT"","""",""SQL="",""2=DOCNUM"",""33031578"",""14=CUSTREF"",""9022101245"",""14=U_CUSTREF"",""9022101245"",""15=DOCDATE"",""05/05/2023"",""15=TAXDATE"",""05/05/2023"",""14=CARDCODE"",""CI1209-SGD"",""14=CARDNAME"",""SINGHEALTH POLYCLINICS"",""14=ITEMCODE"",""MS9EM-00832GLP"",""14=ITEMNAME"""&amp;",""MS WIN SVR STD CORE 2022 SNGL 2  LIC CORE LIC"",""10=QUANTITY"",""4.000000"",""14=U_PONO"",""943199C"",""15=U_PODATE"",""03/05/2023"",""10=U_TLINTCOS"",""0.000000"",""2=SLPCODE"",""132"",""14=SLPNAME"",""E0001-CS"",""14=MEMO"",""WENDY KUM CHIOU SZE"",""14=CONTACTNAME"",""ACCOUNTS PAYA"&amp;"BLE - FINANCE DEPARTMENT"",""10=LINETOTAL"",""520.960000"",""14=U_ENR"","""",""14=U_MSENR"",""S7138270"",""14=U_MSPCN"",""868CE4DB"",""14=ADDRESS2"",""VINCENT WONG WEI MIN_x000D_SINGHEALTH POLYCLINIC HQ 167 JALAN BUKIT MERAH, CONNECTION ONE, TOWER 5 SINGAPORE150167_x000D_VINCENT WONG WE"&amp;"I MIN_x000D_TEL: 6350 7340/ 96461081_x000D_FAX: _x000D_EMAIL: vincent.wong.w.m@singhealth.com.sg"""</t>
  </si>
  <si>
    <t>=MONTH(N28)</t>
  </si>
  <si>
    <t>=YEAR(N28)</t>
  </si>
  <si>
    <t>=IFERROR(NF($E28,"DOCNUM"),"-")</t>
  </si>
  <si>
    <t>=IFERROR(NF($E28,"DOCDATE"),"-")</t>
  </si>
  <si>
    <t>=IFERROR(NF($E28,"U_MSENR"),"-")</t>
  </si>
  <si>
    <t>=IFERROR(NF($E28,"U_MSPCN"),"-")</t>
  </si>
  <si>
    <t>=IFERROR(NF($E28,"CARDCODE"),"-")</t>
  </si>
  <si>
    <t>=IFERROR(NF($E28,"CARDNAME"),"-")</t>
  </si>
  <si>
    <t>=IFERROR(NF($E28,"U_CUSTREF"),"-")</t>
  </si>
  <si>
    <t>=IFERROR(NF($E28,"U_PODate"),"-")</t>
  </si>
  <si>
    <t>=IFERROR(NF($E28,"DOCdate"),"-")</t>
  </si>
  <si>
    <t>=SUM(N28-U28)</t>
  </si>
  <si>
    <t>=IFERROR(NF($E28,"ITEMCODE"),"-")</t>
  </si>
  <si>
    <t>=IFERROR(NF($E28,"ITEMNAME"),"-")</t>
  </si>
  <si>
    <t>=IFERROR(NF($E28,"MEMO"),"-")</t>
  </si>
  <si>
    <t>=IFERROR(NF($E28,"QUANTITY"),"-")</t>
  </si>
  <si>
    <t>=IFERROR(AC28/AA28,0)</t>
  </si>
  <si>
    <t>=IFERROR(NF($E28,"LINETOTAL"),"-")</t>
  </si>
  <si>
    <t>=IFERROR(NF($E28,"U_BPurDisc"),"-")</t>
  </si>
  <si>
    <t>=IFERROR(NF($E28,"ADDRESS2"),"-")</t>
  </si>
  <si>
    <t>=IFERROR(NF($E28,"ItemCode"),"-")</t>
  </si>
  <si>
    <t>=IFERROR(NF($E28,"ItemName"),"-")</t>
  </si>
  <si>
    <t>=IFERROR(NF($E28,"U_SWSub"),"-")</t>
  </si>
  <si>
    <t>=IFERROR(NF($E28,"U_LicComDt"),"-")</t>
  </si>
  <si>
    <t>=IFERROR(NF($E28,"U_LicEndDt"),"-")</t>
  </si>
  <si>
    <t>=IFERROR(NF($E28,"Comments"),"-")</t>
  </si>
  <si>
    <t>=IF(K29="","Hide","Show")</t>
  </si>
  <si>
    <t>="""UICT"","""",""SQL="",""2=DOCNUM"",""33031578"",""14=CUSTREF"",""9022101245"",""14=U_CUSTREF"",""9022101245"",""15=DOCDATE"",""05/05/2023"",""15=TAXDATE"",""05/05/2023"",""14=CARDCODE"",""CI1209-SGD"",""14=CARDNAME"",""SINGHEALTH POLYCLINICS"",""14=ITEMCODE"",""MS9EA-01291GLP"",""14=ITEMNAME"""&amp;",""MS WIN SERVER DC CORE 2022 SNGL 2 LIC CORE LIC"",""10=QUANTITY"",""14.000000"",""14=U_PONO"",""943199C"",""15=U_PODATE"",""03/05/2023"",""10=U_TLINTCOS"",""0.000000"",""2=SLPCODE"",""132"",""14=SLPNAME"",""E0001-CS"",""14=MEMO"",""WENDY KUM CHIOU SZE"",""14=CONTACTNAME"",""ACCOUNTS PA"&amp;"YABLE - FINANCE DEPARTMENT"",""10=LINETOTAL"",""10357.480000"",""14=U_ENR"","""",""14=U_MSENR"",""S7138270"",""14=U_MSPCN"",""868CE4DB"",""14=ADDRESS2"",""VINCENT WONG WEI MIN_x000D_SINGHEALTH POLYCLINIC HQ 167 JALAN BUKIT MERAH, CONNECTION ONE, TOWER 5 SINGAPORE150167_x000D_VINCENT WON"&amp;"G WEI MIN_x000D_TEL: 6350 7340/ 96461081_x000D_FAX: _x000D_EMAIL: vincent.wong.w.m@singhealth.com.sg"""</t>
  </si>
  <si>
    <t>=MONTH(N29)</t>
  </si>
  <si>
    <t>=YEAR(N29)</t>
  </si>
  <si>
    <t>=IFERROR(NF($E29,"DOCNUM"),"-")</t>
  </si>
  <si>
    <t>=IFERROR(NF($E29,"DOCDATE"),"-")</t>
  </si>
  <si>
    <t>=IFERROR(NF($E29,"U_MSENR"),"-")</t>
  </si>
  <si>
    <t>=IFERROR(NF($E29,"U_MSPCN"),"-")</t>
  </si>
  <si>
    <t>=IFERROR(NF($E29,"CARDCODE"),"-")</t>
  </si>
  <si>
    <t>=IFERROR(NF($E29,"CARDNAME"),"-")</t>
  </si>
  <si>
    <t>=IFERROR(NF($E29,"U_CUSTREF"),"-")</t>
  </si>
  <si>
    <t>=IFERROR(NF($E29,"U_PODate"),"-")</t>
  </si>
  <si>
    <t>=IFERROR(NF($E29,"DOCdate"),"-")</t>
  </si>
  <si>
    <t>=SUM(N29-U29)</t>
  </si>
  <si>
    <t>=IFERROR(NF($E29,"ITEMCODE"),"-")</t>
  </si>
  <si>
    <t>=IFERROR(NF($E29,"ITEMNAME"),"-")</t>
  </si>
  <si>
    <t>=IFERROR(NF($E29,"MEMO"),"-")</t>
  </si>
  <si>
    <t>=IFERROR(NF($E29,"QUANTITY"),"-")</t>
  </si>
  <si>
    <t>=IFERROR(AC29/AA29,0)</t>
  </si>
  <si>
    <t>=IFERROR(NF($E29,"LINETOTAL"),"-")</t>
  </si>
  <si>
    <t>=IFERROR(NF($E29,"U_BPurDisc"),"-")</t>
  </si>
  <si>
    <t>=IFERROR(NF($E29,"ADDRESS2"),"-")</t>
  </si>
  <si>
    <t>=IFERROR(NF($E29,"ItemCode"),"-")</t>
  </si>
  <si>
    <t>=IFERROR(NF($E29,"ItemName"),"-")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</si>
  <si>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</si>
  <si>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</si>
  <si>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</si>
  <si>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</si>
  <si>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=IF(K30="","Hide","Show")</t>
  </si>
  <si>
    <t>="""UICT"","""",""SQL="",""2=DOCNUM"",""33031580"",""14=CUSTREF"",""4203166837"",""14=U_CUSTREF"",""4203166837"",""15=DOCDATE"",""05/05/2023"",""15=TAXDATE"",""05/05/2023"",""14=CARDCODE"",""CI1261-SGD"",""14=CARDNAME"",""CHANGI GENERAL HOSPITAL PTE LTD"",""14=ITEMCODE"",""MS7JQ-00353GLP"",""14="&amp;"ITEMNAME"",""MS SQLSVRENTCORE SNGL LICSAPK MVL 2LIC CORELIC"",""10=QUANTITY"",""2.000000"",""14=U_PONO"",""943196"",""15=U_PODATE"",""03/05/2023"",""10=U_TLINTCOS"",""0.000000"",""2=SLPCODE"",""132"",""14=SLPNAME"",""E0001-CS"",""14=MEMO"",""WENDY KUM CHIOU SZE"",""14=CONTACTNAME"",""E-IN"&amp;"VOICE"",""10=LINETOTAL"",""43520.940000"",""14=U_ENR"","""",""14=U_MSENR"",""S7138270"",""14=U_MSPCN"",""83288253"",""14=ADDRESS2"",""SOPHIA CHUA_x000D_CHANGI GENERAL HOSPITAL PTE LTD 2 SIMEI STREET 3  SINGAPORE 529889_x000D_SOPHIA CHUA_x000D_TEL: 96653956_x000D_FAX: _x000D_EMAIL: sophia.chua@ihis.com.sg"&amp;""""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</si>
  <si>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</si>
  <si>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</si>
  <si>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</si>
  <si>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</si>
  <si>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</si>
  <si>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</si>
  <si>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</si>
  <si>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</si>
  <si>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=IFERROR(NF($E30,"U_CUSTREF"),"-")</t>
  </si>
  <si>
    <t>=IFERROR(NF($E30,"U_PODate"),"-")</t>
  </si>
  <si>
    <t>=IFERROR(NF($E30,"DOCdate"),"-")</t>
  </si>
  <si>
    <t>=SUM(N30-U30)</t>
  </si>
  <si>
    <t>=IFERROR(NF($E30,"ITEMCODE"),"-")</t>
  </si>
  <si>
    <t>=IFERROR(NF($E30,"ITEMNAME"),"-")</t>
  </si>
  <si>
    <t>=IFERROR(NF($E30,"MEMO"),"-")</t>
  </si>
  <si>
    <t>=IFERROR(NF($E30,"QUANTITY"),"-")</t>
  </si>
  <si>
    <t>=IFERROR(AC30/AA30,0)</t>
  </si>
  <si>
    <t>=IFERROR(NF($E30,"LINETOTAL"),"-")</t>
  </si>
  <si>
    <t>=IFERROR(NF($E30,"U_BPurDisc"),"-")</t>
  </si>
  <si>
    <t>=IFERROR(NF($E30,"ADDRESS2"),"-")</t>
  </si>
  <si>
    <t>=IFERROR(NF($E30,"ItemCode"),"-")</t>
  </si>
  <si>
    <t>=IFERROR(NF($E30,"ItemName"),"-")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</si>
  <si>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</si>
  <si>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</si>
  <si>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</si>
  <si>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</si>
  <si>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=IF(K31="","Hide","Show")</t>
  </si>
  <si>
    <t>="""UICT"","""",""SQL="",""2=DOCNUM"",""33031580"",""14=CUSTREF"",""4203166837"",""14=U_CUSTREF"",""4203166837"",""15=DOCDATE"",""05/05/2023"",""15=TAXDATE"",""05/05/2023"",""14=CARDCODE"",""CI1261-SGD"",""14=CARDNAME"",""CHANGI GENERAL HOSPITAL PTE LTD"",""14=ITEMCODE"",""MS9EA-00267GLP"",""14="&amp;"ITEMNAME"",""MS WINSVRDCCORE SNGL LICSAPK MVL 2LIC CORELIC"",""10=QUANTITY"",""20.000000"",""14=U_PONO"",""943196"",""15=U_PODATE"",""03/05/2023"",""10=U_TLINTCOS"",""0.000000"",""2=SLPCODE"",""132"",""14=SLPNAME"",""E0001-CS"",""14=MEMO"",""WENDY KUM CHIOU SZE"",""14=CONTACTNAME"",""E-IN"&amp;"VOICE"",""10=LINETOTAL"",""22147.400000"",""14=U_ENR"","""",""14=U_MSENR"",""S7138270"",""14=U_MSPCN"",""83288253"",""14=ADDRESS2"",""SOPHIA CHUA_x000D_CHANGI GENERAL HOSPITAL PTE LTD 2 SIMEI STREET 3  SINGAPORE 529889_x000D_SOPHIA CHUA_x000D_TEL: 96653956_x000D_FAX: _x000D_EMAIL: sophia.chua@ihis.com.sg"&amp;""""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</si>
  <si>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</si>
  <si>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</si>
  <si>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</si>
  <si>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</si>
  <si>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</si>
  <si>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</si>
  <si>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</si>
  <si>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</si>
  <si>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=IFERROR(NF($E31,"U_CUSTREF"),"-")</t>
  </si>
  <si>
    <t>=IFERROR(NF($E31,"U_PODate"),"-")</t>
  </si>
  <si>
    <t>=IFERROR(NF($E31,"DOCdate"),"-")</t>
  </si>
  <si>
    <t>=SUM(N31-U31)</t>
  </si>
  <si>
    <t>=IFERROR(NF($E31,"ITEMCODE"),"-")</t>
  </si>
  <si>
    <t>=IFERROR(NF($E31,"ITEMNAME"),"-")</t>
  </si>
  <si>
    <t>=IFERROR(NF($E31,"MEMO"),"-")</t>
  </si>
  <si>
    <t>=IFERROR(NF($E31,"QUANTITY"),"-")</t>
  </si>
  <si>
    <t>=IFERROR(AC31/AA31,0)</t>
  </si>
  <si>
    <t>=IFERROR(NF($E31,"LINETOTAL"),"-")</t>
  </si>
  <si>
    <t>=IFERROR(NF($E31,"U_BPurDisc"),"-")</t>
  </si>
  <si>
    <t>=IFERROR(NF($E31,"ADDRESS2"),"-")</t>
  </si>
  <si>
    <t>=IFERROR(NF($E31,"ItemCode"),"-")</t>
  </si>
  <si>
    <t>=IFERROR(NF($E31,"ItemName"),"-")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</si>
  <si>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</si>
  <si>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</si>
  <si>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</si>
  <si>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</si>
  <si>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=IF(K32="","Hide","Show")</t>
  </si>
  <si>
    <t>="""UICT"","""",""SQL="",""2=DOCNUM"",""33031616"",""14=CUSTREF"",""9023700061"",""14=U_CUSTREF"",""9023700061"",""15=DOCDATE"",""11/05/2023"",""15=TAXDATE"",""11/05/2023"",""14=CARDCODE"",""CI1209-SGD"",""14=CARDNAME"",""SINGHEALTH POLYCLINICS"",""14=ITEMCODE"",""MS9EM-00831-GLP"",""14=ITEMNAME"&amp;""",""MS WIN SVR STD CORE 2022 SNGL 16 LIC CORE LIC"",""10=QUANTITY"",""5.000000"",""14=U_PONO"",""943314"",""15=U_PODATE"",""09/05/2023"",""10=U_TLINTCOS"",""0.000000"",""2=SLPCODE"",""132"",""14=SLPNAME"",""E0001-CS"",""14=MEMO"",""WENDY KUM CHIOU SZE"",""14=CONTACTNAME"",""ACCOUNTS PAYA"&amp;"BLE - FINANCE DEPARTMENT"",""10=LINETOTAL"",""4793.150000"",""14=U_ENR"","""",""14=U_MSENR"",""S7138270"",""14=U_MSPCN"",""868CE4DB"",""14=ADDRESS2"",""EILEEN CHUA /VICTOR WONG_x000D_SINGHEALTH POLYCLINIC HQ 167 JALAN BUKIT MERAH #15-10, CONNECTION ONE, TOWER 5 SINGAPORE 150167_x000D_EI"&amp;"LEEN CHUA /VICTOR WONG_x000D_TEL: 94765652_x000D_FAX: victor.wong.k.f@singhealth.com.s_x000D_EMAIL: eileen.chua@ihis.com.sg"""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</si>
  <si>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</si>
  <si>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</si>
  <si>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</si>
  <si>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</si>
  <si>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</si>
  <si>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</si>
  <si>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</si>
  <si>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</si>
  <si>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=IFERROR(NF($E32,"U_CUSTREF"),"-")</t>
  </si>
  <si>
    <t>=IFERROR(NF($E32,"U_PODate"),"-")</t>
  </si>
  <si>
    <t>=IFERROR(NF($E32,"DOCdate"),"-")</t>
  </si>
  <si>
    <t>=SUM(N32-U32)</t>
  </si>
  <si>
    <t>=IFERROR(NF($E32,"ITEMCODE"),"-")</t>
  </si>
  <si>
    <t>=IFERROR(NF($E32,"ITEMNAME"),"-")</t>
  </si>
  <si>
    <t>=IFERROR(NF($E32,"MEMO"),"-")</t>
  </si>
  <si>
    <t>=IFERROR(NF($E32,"QUANTITY"),"-")</t>
  </si>
  <si>
    <t>=IFERROR(AC32/AA32,0)</t>
  </si>
  <si>
    <t>=IFERROR(NF($E32,"LINETOTAL"),"-")</t>
  </si>
  <si>
    <t>=IFERROR(NF($E32,"U_BPurDisc"),"-")</t>
  </si>
  <si>
    <t>=IFERROR(NF($E32,"ADDRESS2"),"-")</t>
  </si>
  <si>
    <t>=IFERROR(NF($E32,"ItemCode"),"-")</t>
  </si>
  <si>
    <t>=IFERROR(NF($E32,"ItemName"),"-")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</si>
  <si>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</si>
  <si>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</si>
  <si>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</si>
  <si>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</si>
  <si>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=IF(K33="","Hide","Show")</t>
  </si>
  <si>
    <t>="""UICT"","""",""SQL="",""2=DOCNUM"",""33031616"",""14=CUSTREF"",""9023700061"",""14=U_CUSTREF"",""9023700061"",""15=DOCDATE"",""11/05/2023"",""15=TAXDATE"",""11/05/2023"",""14=CARDCODE"",""CI1209-SGD"",""14=CARDNAME"",""SINGHEALTH POLYCLINICS"",""14=ITEMCODE"",""MS6VC-04397GLP"",""14=ITEMNAME"""&amp;",""MS WIN REMOTE DESKTOP SERVICES CAL 2022 SNGL UCAL"",""10=QUANTITY"",""20.000000"",""14=U_PONO"",""943314"",""15=U_PODATE"",""09/05/2023"",""10=U_TLINTCOS"",""0.000000"",""2=SLPCODE"",""132"",""14=SLPNAME"",""E0001-CS"",""14=MEMO"",""WENDY KUM CHIOU SZE"",""14=CONTACTNAME"",""ACCOUNTS "&amp;"PAYABLE - FINANCE DEPARTMENT"",""10=LINETOTAL"",""2596.000000"",""14=U_ENR"","""",""14=U_MSENR"",""S7138270"",""14=U_MSPCN"",""868CE4DB"",""14=ADDRESS2"",""EILEEN CHUA /VICTOR WONG_x000D_SINGHEALTH POLYCLINIC HQ 167 JALAN BUKIT MERAH #15-10, CONNECTION ONE, TOWER 5 SINGAPORE 15016"&amp;"7_x000D_EILEEN CHUA /VICTOR WONG_x000D_TEL: 94765652_x000D_FAX: victor.wong.k.f@singhealth.com.s_x000D_EMAIL: eileen.chua@ihis.com.sg"""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</si>
  <si>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</si>
  <si>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</si>
  <si>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</si>
  <si>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</si>
  <si>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</si>
  <si>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</si>
  <si>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</si>
  <si>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</si>
  <si>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=IFERROR(NF($E33,"U_CUSTREF"),"-")</t>
  </si>
  <si>
    <t>=IFERROR(NF($E33,"U_PODate"),"-")</t>
  </si>
  <si>
    <t>=IFERROR(NF($E33,"DOCdate"),"-")</t>
  </si>
  <si>
    <t>=SUM(N33-U33)</t>
  </si>
  <si>
    <t>=IFERROR(NF($E33,"ITEMCODE"),"-")</t>
  </si>
  <si>
    <t>=IFERROR(NF($E33,"ITEMNAME"),"-")</t>
  </si>
  <si>
    <t>=IFERROR(NF($E33,"MEMO"),"-")</t>
  </si>
  <si>
    <t>=IFERROR(NF($E33,"QUANTITY"),"-")</t>
  </si>
  <si>
    <t>=IFERROR(AC33/AA33,0)</t>
  </si>
  <si>
    <t>=IFERROR(NF($E33,"LINETOTAL"),"-")</t>
  </si>
  <si>
    <t>=IFERROR(NF($E33,"U_BPurDisc"),"-")</t>
  </si>
  <si>
    <t>=IFERROR(NF($E33,"ADDRESS2"),"-")</t>
  </si>
  <si>
    <t>=IFERROR(NF($E33,"ItemCode"),"-")</t>
  </si>
  <si>
    <t>=IFERROR(NF($E33,"ItemName"),"-")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</si>
  <si>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</si>
  <si>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</si>
  <si>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</si>
  <si>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</si>
  <si>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=IF(K34="","Hide","Show")</t>
  </si>
  <si>
    <t>="""UICT"","""",""SQL="",""2=DOCNUM"",""33031654"",""14=CUSTREF"",""4203166839."",""14=U_CUSTREF"",""4203166839."",""15=DOCDATE"",""18/05/2023"",""15=TAXDATE"",""18/05/2023"",""14=CARDCODE"",""CI1261-SGD"",""14=CARDNAME"",""CHANGI GENERAL HOSPITAL PTE LTD"",""14=ITEMCODE"",""MS7JQ-00353GLP"",""1"&amp;"4=ITEMNAME"",""MS SQLSVRENTCORE SNGL LICSAPK MVL 2LIC CORELIC"",""10=QUANTITY"",""2.000000"",""14=U_PONO"",""942655"",""15=U_PODATE"",""03/04/2023"",""10=U_TLINTCOS"",""0.000000"",""2=SLPCODE"",""132"",""14=SLPNAME"",""E0001-CS"",""14=MEMO"",""WENDY KUM CHIOU SZE"",""14=CONTACTNAME"",""E-"&amp;"INVOICE"",""10=LINETOTAL"",""44078.940000"",""14=U_ENR"","""",""14=U_MSENR"",""S7138270"",""14=U_MSPCN"",""83288253"",""14=ADDRESS2"",""KAREN TAN_x000D_CHANGI GENERAL HOSPITAL 2, SIMEI ST 3  SINGAPORE 529889_x000D_KAREN TAN_x000D_TEL: 87278093_x000D_FAX: _x000D_EMAIL: KAREN.TAN1@IHIS.COM.SG"""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</si>
  <si>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</si>
  <si>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</si>
  <si>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</si>
  <si>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</si>
  <si>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</si>
  <si>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</si>
  <si>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</si>
  <si>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</si>
  <si>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=IFERROR(NF($E34,"U_CUSTREF"),"-")</t>
  </si>
  <si>
    <t>=IFERROR(NF($E34,"U_PODate"),"-")</t>
  </si>
  <si>
    <t>=IFERROR(NF($E34,"DOCdate"),"-")</t>
  </si>
  <si>
    <t>=SUM(N34-U34)</t>
  </si>
  <si>
    <t>=IFERROR(NF($E34,"ITEMCODE"),"-")</t>
  </si>
  <si>
    <t>=IFERROR(NF($E34,"ITEMNAME"),"-")</t>
  </si>
  <si>
    <t>=IFERROR(NF($E34,"MEMO"),"-")</t>
  </si>
  <si>
    <t>=IFERROR(NF($E34,"QUANTITY"),"-")</t>
  </si>
  <si>
    <t>=IFERROR(AC34/AA34,0)</t>
  </si>
  <si>
    <t>=IFERROR(NF($E34,"LINETOTAL"),"-")</t>
  </si>
  <si>
    <t>=IFERROR(NF($E34,"U_BPurDisc"),"-")</t>
  </si>
  <si>
    <t>=IFERROR(NF($E34,"ADDRESS2"),"-")</t>
  </si>
  <si>
    <t>=IFERROR(NF($E34,"ItemCode"),"-")</t>
  </si>
  <si>
    <t>=IFERROR(NF($E34,"ItemName"),"-")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</si>
  <si>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</si>
  <si>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</si>
  <si>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</si>
  <si>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</si>
  <si>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=IF(K35="","Hide","Show")</t>
  </si>
  <si>
    <t>=IFERROR(NF($E35,"DOCNUM"),"-")</t>
  </si>
  <si>
    <t>=IFERROR(NF($E35,"DOCDATE"),"-")</t>
  </si>
  <si>
    <t>=IFERROR(NF($E35,"U_MSENR"),"-")</t>
  </si>
  <si>
    <t>=IFERROR(NF($E35,"CARDCODE"),"-")</t>
  </si>
  <si>
    <t>=IFERROR(NF($E35,"CARDNAME"),"-")</t>
  </si>
  <si>
    <t>=IFERROR(NF($E35,"ITEMCODE"),"-")</t>
  </si>
  <si>
    <t>=IFERROR(NF($E35,"U_CUSTREF"),"-")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</si>
  <si>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</si>
  <si>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</si>
  <si>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</si>
  <si>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</si>
  <si>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=IFERROR(NF($E35,"ADDRESS2"),"-")</t>
  </si>
  <si>
    <t>=IFERROR(NF($E35,"U_PODATE"),"-")</t>
  </si>
  <si>
    <t>=IFERROR(NF($E35,"U_PONO"),"-")</t>
  </si>
  <si>
    <t>=IFERROR(AB35/V35,0)</t>
  </si>
  <si>
    <t>=IFERROR(NF($E35,"LINETOTAL"),"-")</t>
  </si>
  <si>
    <t>=IF(K36="","Hide","Show")</t>
  </si>
  <si>
    <t>=IFERROR(NF($E36,"DOCNUM"),"-")</t>
  </si>
  <si>
    <t>=IFERROR(NF($E36,"DOCDATE"),"-")</t>
  </si>
  <si>
    <t>=IFERROR(NF($E36,"U_MSENR"),"-")</t>
  </si>
  <si>
    <t>=IFERROR(NF($E36,"CARDCODE"),"-")</t>
  </si>
  <si>
    <t>=IFERROR(NF($E36,"CARDNAME"),"-")</t>
  </si>
  <si>
    <t>=IFERROR(NF($E36,"ITEMCODE"),"-")</t>
  </si>
  <si>
    <t>=IFERROR(NF($E36,"U_CUSTREF"),"-")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</si>
  <si>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</si>
  <si>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</si>
  <si>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</si>
  <si>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</si>
  <si>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=IFERROR(NF($E36,"ADDRESS2"),"-")</t>
  </si>
  <si>
    <t>=IFERROR(NF($E36,"U_PODATE"),"-")</t>
  </si>
  <si>
    <t>=IFERROR(NF($E36,"U_PONO"),"-")</t>
  </si>
  <si>
    <t>=IFERROR(AB36/V36,0)</t>
  </si>
  <si>
    <t>=IFERROR(NF($E36,"LINETOTAL"),"-")</t>
  </si>
  <si>
    <t>=SUBTOTAL(9,AA24:AA37)</t>
  </si>
  <si>
    <t>=SUBTOTAL(9,AB24:AB37)</t>
  </si>
  <si>
    <t>Auto+Hide+Values+Formulas=Sheet6,Sheet3,Sheet4+FormulasOnly</t>
  </si>
  <si>
    <t/>
  </si>
  <si>
    <t>S7138270</t>
  </si>
  <si>
    <t>8E125DFC</t>
  </si>
  <si>
    <t>CI1232-SGD</t>
  </si>
  <si>
    <t>SINGAPORE GENERAL HOSPITAL PTE LTD</t>
  </si>
  <si>
    <t>8823001890</t>
  </si>
  <si>
    <t>MS228-04538GLP</t>
  </si>
  <si>
    <t>MS SQLSVRSTD SNGL LIC/SA PACK MVL</t>
  </si>
  <si>
    <t>WENDY KUM CHIOU SZE</t>
  </si>
  <si>
    <t>-</t>
  </si>
  <si>
    <t>LAU YUEN SUM_x000D_SINGAPORE GENERAL HOSPITAL PTE LTD 10 HOSPITAL BOULEVARD SINGHEALTH TOWER BASEMENT 1 Singapore 168582_x000D_LAU YUEN SUM_x000D_TEL: 65941586_x000D_FAX: _x000D_EMAIL: lau.yuen.sum@ihis.com.sg</t>
  </si>
  <si>
    <t>MS359-00993GLP</t>
  </si>
  <si>
    <t>MS SQLCAL SNGL LICSAPK MVL USRCAL</t>
  </si>
  <si>
    <t>MS7NQ-00300GLP</t>
  </si>
  <si>
    <t>MS SQLSVRSTDCORE SNGL LICSAPK MVL 2LIC CORELIC</t>
  </si>
  <si>
    <t>868CE4DB</t>
  </si>
  <si>
    <t>CI1209-SGD</t>
  </si>
  <si>
    <t>SINGHEALTH POLYCLINICS</t>
  </si>
  <si>
    <t>9022101245</t>
  </si>
  <si>
    <t>MS228-11680GLP</t>
  </si>
  <si>
    <t>MS SQL SERVER STANDARD 2022 SLNG</t>
  </si>
  <si>
    <t>VINCENT WONG WEI MIN_x000D_SINGHEALTH POLYCLINIC HQ 167 JALAN BUKIT MERAH, CONNECTION ONE, TOWER 5 SINGAPORE150167_x000D_VINCENT WONG WEI MIN_x000D_TEL: 6350 7340/ 96461081_x000D_FAX: _x000D_EMAIL: vincent.wong.w.m@singhealth.com.sg</t>
  </si>
  <si>
    <t>MS9EM-00832GLP</t>
  </si>
  <si>
    <t>MS WIN SVR STD CORE 2022 SNGL 2  LIC CORE LIC</t>
  </si>
  <si>
    <t>MS9EA-01291GLP</t>
  </si>
  <si>
    <t>MS WIN SERVER DC CORE 2022 SNGL 2 LIC CORE LIC</t>
  </si>
  <si>
    <t>83288253</t>
  </si>
  <si>
    <t>CI1261-SGD</t>
  </si>
  <si>
    <t>CHANGI GENERAL HOSPITAL PTE LTD</t>
  </si>
  <si>
    <t>4203166837</t>
  </si>
  <si>
    <t>MS7JQ-00353GLP</t>
  </si>
  <si>
    <t>MS SQLSVRENTCORE SNGL LICSAPK MVL 2LIC CORELIC</t>
  </si>
  <si>
    <t>SOPHIA CHUA_x000D_CHANGI GENERAL HOSPITAL PTE LTD 2 SIMEI STREET 3  SINGAPORE 529889_x000D_SOPHIA CHUA_x000D_TEL: 96653956_x000D_FAX: _x000D_EMAIL: sophia.chua@ihis.com.sg</t>
  </si>
  <si>
    <t>MS9EA-00267GLP</t>
  </si>
  <si>
    <t>MS WINSVRDCCORE SNGL LICSAPK MVL 2LIC CORELIC</t>
  </si>
  <si>
    <t>9023700061</t>
  </si>
  <si>
    <t>MS9EM-00831-GLP</t>
  </si>
  <si>
    <t>MS WIN SVR STD CORE 2022 SNGL 16 LIC CORE LIC</t>
  </si>
  <si>
    <t>EILEEN CHUA /VICTOR WONG_x000D_SINGHEALTH POLYCLINIC HQ 167 JALAN BUKIT MERAH #15-10, CONNECTION ONE, TOWER 5 SINGAPORE 150167_x000D_EILEEN CHUA /VICTOR WONG_x000D_TEL: 94765652_x000D_FAX: victor.wong.k.f@singhealth.com.s_x000D_EMAIL: eileen.chua@ihis.com.sg</t>
  </si>
  <si>
    <t>MS6VC-04397GLP</t>
  </si>
  <si>
    <t>MS WIN REMOTE DESKTOP SERVICES CAL 2022 SNGL UCAL</t>
  </si>
  <si>
    <t>"UICT","","SQL=","2=DOCNUM","33031577","14=CUSTREF","8823001890","14=U_CUSTREF","8823001890","15=DOCDATE","05/05/2023","15=TAXDATE","05/05/2023","14=CARDCODE","CI1232-SGD","14=CARDNAME","SINGAPORE GENERAL HOSPITAL PTE LTD","14=ITEMCODE","MS228-04538GLP","14=ITEMNAME","MS SQLSVRSTD SNGL LIC/SA PACK MVL","10=QUANTITY","1.000000","14=U_PONO","943199D","15=U_PODATE","03/05/2023","10=U_TLINTCOS","0.000000","2=SLPCODE","132","14=SLPNAME","E0001-CS","14=MEMO","WENDY KUM CHIOU SZE","14=CONTACTNAME","FINANCE DEPARTMENT","10=LINETOTAL","1419.970000","14=U_ENR","","14=U_MSENR","S7138270","14=U_MSPCN","8E125DFC","14=ADDRESS2","LAU YUEN SUM_x000D_SINGAPORE GENERAL HOSPITAL PTE LTD 10 HOSPITAL BOULEVARD SINGHEALTH TOWER BASEMENT 1 Singapore 168582_x000D_LAU YUEN SUM_x000D_TEL: 65941586_x000D_FAX: _x000D_EMAIL: lau.yuen.sum@ihis.com.sg"</t>
  </si>
  <si>
    <t>31.10.2025</t>
  </si>
  <si>
    <t>01.06.2023</t>
  </si>
  <si>
    <t>License with SA</t>
  </si>
  <si>
    <t>30.11.2025</t>
  </si>
  <si>
    <t>UIC PO Nos</t>
  </si>
  <si>
    <t>943199D</t>
  </si>
  <si>
    <t>943199C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</si>
</sst>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70" formatCode="&quot;$&quot;#,##0.00"/>
  </numFmts>
  <fonts count="1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sz val="11"/>
      <color theme="1"/>
      <name val="Calibri"/>
      <family val="2"/>
      <scheme val="minor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u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0" borderId="0" xfId="0" applyFont="1" applyAlignment="1">
      <alignment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40" fontId="0" fillId="0" borderId="0" xfId="2" applyNumberFormat="1" applyFont="1" applyAlignment="1">
      <alignment vertical="top"/>
    </xf>
    <xf numFmtId="0" fontId="6" fillId="7" borderId="0" xfId="0" applyFont="1" applyFill="1" applyAlignment="1">
      <alignment vertical="top"/>
    </xf>
    <xf numFmtId="0" fontId="7" fillId="3" borderId="0" xfId="0" applyFont="1" applyFill="1" applyAlignment="1">
      <alignment horizontal="center" vertical="center"/>
    </xf>
    <xf numFmtId="167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left" vertical="center"/>
    </xf>
    <xf numFmtId="14" fontId="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40" fontId="7" fillId="3" borderId="0" xfId="0" applyNumberFormat="1" applyFont="1" applyFill="1" applyAlignment="1">
      <alignment horizontal="center" vertical="center"/>
    </xf>
    <xf numFmtId="165" fontId="7" fillId="3" borderId="0" xfId="2" applyNumberFormat="1" applyFont="1" applyFill="1" applyAlignment="1">
      <alignment horizontal="left" vertical="center"/>
    </xf>
    <xf numFmtId="165" fontId="7" fillId="3" borderId="0" xfId="2" applyNumberFormat="1" applyFont="1" applyFill="1" applyAlignment="1">
      <alignment horizontal="left" vertical="center" wrapText="1"/>
    </xf>
    <xf numFmtId="165" fontId="7" fillId="3" borderId="0" xfId="2" applyNumberFormat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8" fillId="0" borderId="0" xfId="0" applyFont="1" applyAlignment="1">
      <alignment vertical="top"/>
    </xf>
    <xf numFmtId="40" fontId="8" fillId="0" borderId="0" xfId="2" applyNumberFormat="1" applyFont="1" applyAlignment="1">
      <alignment vertical="top"/>
    </xf>
    <xf numFmtId="0" fontId="9" fillId="0" borderId="0" xfId="0" applyFont="1" applyAlignment="1">
      <alignment horizontal="left" vertical="top"/>
    </xf>
    <xf numFmtId="40" fontId="0" fillId="0" borderId="0" xfId="2" applyNumberFormat="1" applyFont="1" applyAlignment="1">
      <alignment horizontal="center" vertical="top"/>
    </xf>
    <xf numFmtId="0" fontId="10" fillId="0" borderId="0" xfId="0" applyFont="1"/>
    <xf numFmtId="0" fontId="4" fillId="0" borderId="0" xfId="1" applyFont="1" applyAlignment="1">
      <alignment horizontal="center" vertical="top"/>
    </xf>
    <xf numFmtId="0" fontId="0" fillId="0" borderId="0" xfId="0" quotePrefix="1"/>
    <xf numFmtId="170" fontId="0" fillId="0" borderId="0" xfId="2" applyNumberFormat="1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3"/>
  <sheetViews>
    <sheetView zoomScale="106" zoomScaleNormal="106" workbookViewId="0">
      <selection activeCell="D14" sqref="D14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5" s="1" customFormat="1" hidden="1">
      <c r="A1" s="1" t="s">
        <v>174</v>
      </c>
      <c r="B1" s="1" t="s">
        <v>1</v>
      </c>
      <c r="C1" s="2" t="s">
        <v>2</v>
      </c>
      <c r="D1" s="1" t="s">
        <v>3</v>
      </c>
    </row>
    <row r="2" spans="1:5">
      <c r="B2" s="4" t="s">
        <v>18</v>
      </c>
      <c r="C2" s="4" t="s">
        <v>4</v>
      </c>
    </row>
    <row r="3" spans="1:5">
      <c r="A3" s="1" t="s">
        <v>0</v>
      </c>
      <c r="B3" s="4" t="s">
        <v>5</v>
      </c>
      <c r="C3" s="5" t="str">
        <f>"01/05/2023"</f>
        <v>01/05/2023</v>
      </c>
    </row>
    <row r="4" spans="1:5">
      <c r="A4" s="1" t="s">
        <v>0</v>
      </c>
      <c r="B4" s="4" t="s">
        <v>6</v>
      </c>
      <c r="C4" s="5" t="str">
        <f>"30/05/2023"</f>
        <v>30/05/2023</v>
      </c>
    </row>
    <row r="5" spans="1:5">
      <c r="A5" s="1" t="s">
        <v>0</v>
      </c>
      <c r="B5" s="4" t="s">
        <v>25</v>
      </c>
      <c r="C5" s="4" t="str">
        <f>"114|132|102"</f>
        <v>114|132|102</v>
      </c>
      <c r="D5" s="4" t="s">
        <v>3</v>
      </c>
      <c r="E5" s="4" t="s">
        <v>51</v>
      </c>
    </row>
    <row r="8" spans="1:5">
      <c r="A8" s="1" t="s">
        <v>8</v>
      </c>
      <c r="C8" s="3" t="str">
        <f>TEXT($C$3,"dd/MMM/yyyy") &amp; ".." &amp; TEXT($C$4,"dd/MMM/yyyy")</f>
        <v>01/May/2023..30/May/2023</v>
      </c>
    </row>
    <row r="9" spans="1:5">
      <c r="A9" s="1" t="s">
        <v>9</v>
      </c>
      <c r="C9" s="3" t="str">
        <f>TEXT($C$3,"yyyyMMdd") &amp; ".." &amp; TEXT($C$4,"yyyyMMdd")</f>
        <v>20230501..20230530</v>
      </c>
    </row>
    <row r="10" spans="1:5">
      <c r="B10" s="4" t="s">
        <v>37</v>
      </c>
      <c r="C10" s="6" t="str">
        <f>"'S7138270','7138270' "</f>
        <v xml:space="preserve">'S7138270','7138270' </v>
      </c>
    </row>
    <row r="11" spans="1:5">
      <c r="B11" s="4" t="s">
        <v>35</v>
      </c>
      <c r="C11" s="6" t="str">
        <f>"'S7138270','7138270' "</f>
        <v xml:space="preserve">'S7138270','7138270' </v>
      </c>
    </row>
    <row r="12" spans="1:5">
      <c r="B12" s="4" t="s">
        <v>38</v>
      </c>
      <c r="C12" s="6" t="str">
        <f>"'MS'"</f>
        <v>'MS'</v>
      </c>
    </row>
    <row r="13" spans="1:5">
      <c r="B13" s="4" t="s">
        <v>39</v>
      </c>
      <c r="C13" s="4" t="str">
        <f>$D$13&amp;$D$14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  <c r="D13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14" spans="1:5">
      <c r="D14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  <row r="15" spans="1:5">
      <c r="D15" s="4" t="s">
        <v>52</v>
      </c>
    </row>
    <row r="28" spans="3:6">
      <c r="C28" s="32" t="s">
        <v>53</v>
      </c>
      <c r="D28" s="32" t="s">
        <v>52</v>
      </c>
    </row>
    <row r="29" spans="3:6">
      <c r="D29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30" spans="3:6">
      <c r="D30" s="4" t="str">
        <f>"'CS0085-SGD','CS0086-SGD','CS0507-SGD','CS0507-SGD','CI1261-SGD','CS0085-SGD','CC0128-SGD','CS0222-SGD','CS0226-SGD','CS0653-SGD','CI1277-SGD'"</f>
        <v>'CS0085-SGD','CS0086-SGD','CS0507-SGD','CS0507-SGD','CI1261-SGD','CS0085-SGD','CC0128-SGD','CS0222-SGD','CS0226-SGD','CS0653-SGD','CI1277-SGD'</v>
      </c>
    </row>
    <row r="32" spans="3:6">
      <c r="F32" s="14"/>
    </row>
    <row r="33" spans="7:7">
      <c r="G33" s="14"/>
    </row>
  </sheetData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38"/>
  <sheetViews>
    <sheetView tabSelected="1" topLeftCell="K19" zoomScale="92" zoomScaleNormal="92" workbookViewId="0">
      <selection activeCell="R41" sqref="R41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8.28515625" style="4" bestFit="1" customWidth="1"/>
    <col min="12" max="12" width="6.28515625" style="19" bestFit="1" customWidth="1"/>
    <col min="13" max="13" width="10.85546875" style="16" bestFit="1" customWidth="1"/>
    <col min="14" max="14" width="11.28515625" style="4" bestFit="1" customWidth="1"/>
    <col min="15" max="15" width="16.85546875" style="4" bestFit="1" customWidth="1"/>
    <col min="16" max="16" width="9.42578125" style="4" customWidth="1"/>
    <col min="17" max="17" width="3" style="3" customWidth="1"/>
    <col min="18" max="18" width="12" style="4" bestFit="1" customWidth="1"/>
    <col min="19" max="19" width="36.7109375" style="4" bestFit="1" customWidth="1"/>
    <col min="20" max="20" width="14.7109375" style="4" bestFit="1" customWidth="1"/>
    <col min="21" max="21" width="14.7109375" style="4" customWidth="1"/>
    <col min="22" max="22" width="11.28515625" style="4" bestFit="1" customWidth="1"/>
    <col min="23" max="23" width="11.28515625" style="17" bestFit="1" customWidth="1"/>
    <col min="24" max="24" width="8.5703125" style="4" bestFit="1" customWidth="1"/>
    <col min="25" max="25" width="1" style="4" customWidth="1"/>
    <col min="26" max="26" width="12" style="4" hidden="1" customWidth="1"/>
    <col min="27" max="27" width="14.140625" style="4" customWidth="1"/>
    <col min="28" max="28" width="10.42578125" style="28" bestFit="1" customWidth="1"/>
    <col min="29" max="29" width="18.28515625" style="28" customWidth="1"/>
    <col min="30" max="30" width="9.7109375" style="4" bestFit="1" customWidth="1"/>
    <col min="31" max="31" width="9.28515625" style="4"/>
    <col min="32" max="32" width="10.5703125" style="4" bestFit="1" customWidth="1"/>
    <col min="33" max="33" width="9.28515625" style="4"/>
    <col min="34" max="35" width="9.28515625" style="4" hidden="1" customWidth="1"/>
    <col min="36" max="37" width="11.28515625" style="4" customWidth="1"/>
    <col min="38" max="38" width="21.42578125" style="4" customWidth="1"/>
    <col min="39" max="39" width="13.140625" style="4" customWidth="1"/>
    <col min="40" max="40" width="11.42578125" style="4" customWidth="1"/>
    <col min="41" max="16384" width="9.28515625" style="4"/>
  </cols>
  <sheetData>
    <row r="1" spans="1:35" s="1" customFormat="1" hidden="1">
      <c r="A1" s="1" t="s">
        <v>176</v>
      </c>
      <c r="B1" s="1" t="s">
        <v>41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2" t="s">
        <v>7</v>
      </c>
      <c r="J1" s="1" t="s">
        <v>48</v>
      </c>
      <c r="K1" s="1" t="s">
        <v>17</v>
      </c>
      <c r="L1" s="20" t="s">
        <v>17</v>
      </c>
      <c r="M1" s="15" t="s">
        <v>17</v>
      </c>
      <c r="N1" s="1" t="s">
        <v>17</v>
      </c>
      <c r="O1" s="1" t="s">
        <v>17</v>
      </c>
      <c r="P1" s="1" t="s">
        <v>17</v>
      </c>
      <c r="Q1" s="2" t="s">
        <v>17</v>
      </c>
      <c r="R1" s="1" t="s">
        <v>17</v>
      </c>
      <c r="S1" s="1" t="s">
        <v>17</v>
      </c>
      <c r="T1" s="1" t="s">
        <v>17</v>
      </c>
      <c r="V1" s="1" t="s">
        <v>17</v>
      </c>
      <c r="W1" s="1" t="s">
        <v>17</v>
      </c>
      <c r="X1" s="1" t="s">
        <v>17</v>
      </c>
      <c r="Y1" s="1" t="s">
        <v>7</v>
      </c>
      <c r="Z1" s="1" t="s">
        <v>7</v>
      </c>
      <c r="AA1" s="1" t="s">
        <v>17</v>
      </c>
      <c r="AB1" s="1" t="s">
        <v>17</v>
      </c>
      <c r="AC1" s="1" t="s">
        <v>17</v>
      </c>
      <c r="AH1" s="1" t="s">
        <v>7</v>
      </c>
      <c r="AI1" s="1" t="s">
        <v>7</v>
      </c>
    </row>
    <row r="2" spans="1:35" hidden="1">
      <c r="A2" s="1" t="s">
        <v>7</v>
      </c>
      <c r="D2" s="4" t="s">
        <v>18</v>
      </c>
      <c r="E2" s="4" t="str">
        <f>Option!$C$2</f>
        <v>UICACS</v>
      </c>
    </row>
    <row r="3" spans="1:35" hidden="1">
      <c r="A3" s="1" t="s">
        <v>7</v>
      </c>
      <c r="D3" s="7" t="s">
        <v>21</v>
      </c>
      <c r="E3" s="7" t="s">
        <v>19</v>
      </c>
      <c r="F3" s="7" t="s">
        <v>20</v>
      </c>
      <c r="G3" s="7" t="s">
        <v>22</v>
      </c>
      <c r="H3" s="7" t="s">
        <v>42</v>
      </c>
      <c r="I3" s="13" t="s">
        <v>23</v>
      </c>
    </row>
    <row r="4" spans="1:35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(U_ENR IN ('S7138270','7138270' )  OR U_MSENR IN ('S7138270','7138270' )) AND U_PRODTYPE ='MS' AND %Filter1% AND %Filter2%    ORDER BY DOCNUM, DOCDATE</v>
      </c>
      <c r="F4" s="8" t="s">
        <v>46</v>
      </c>
      <c r="G4" s="4" t="s">
        <v>24</v>
      </c>
      <c r="H4" s="4" t="str">
        <f>" ORDER BY DOCNUM, DOCDATE"</f>
        <v xml:space="preserve"> ORDER BY DOCNUM, DOCDATE</v>
      </c>
    </row>
    <row r="5" spans="1:35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 ORDER BY DOCNUM, DOCDATE</v>
      </c>
      <c r="F5" s="8" t="s">
        <v>47</v>
      </c>
      <c r="G5" s="4" t="s">
        <v>24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U_ENR IN ('S7138270','7138270' )  AND U_PRODTYPE ='MS' AND %Filter1% AND %Filter2%   </v>
      </c>
    </row>
    <row r="6" spans="1:35" ht="15.75" hidden="1" customHeight="1">
      <c r="A6" s="1" t="s">
        <v>7</v>
      </c>
      <c r="C6" s="4" t="s">
        <v>36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 ORDER BY DOCNUM, DOCDATE</v>
      </c>
      <c r="F6" s="8" t="s">
        <v>47</v>
      </c>
      <c r="G6" s="4" t="s">
        <v>24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)) AND U_MSENR IN ('S7138270','7138270' ) AND U_PRODTYPE ='MS' AND %Filter1% AND %Filter2%   </v>
      </c>
    </row>
    <row r="7" spans="1:35" hidden="1">
      <c r="A7" s="1" t="s">
        <v>7</v>
      </c>
    </row>
    <row r="8" spans="1:35" hidden="1">
      <c r="A8" s="1" t="s">
        <v>7</v>
      </c>
      <c r="K8" s="9"/>
    </row>
    <row r="9" spans="1:35" hidden="1">
      <c r="A9" s="1" t="s">
        <v>7</v>
      </c>
      <c r="K9" s="9"/>
    </row>
    <row r="10" spans="1:35" hidden="1">
      <c r="A10" s="1" t="s">
        <v>7</v>
      </c>
    </row>
    <row r="11" spans="1:35" hidden="1">
      <c r="A11" s="1" t="s">
        <v>7</v>
      </c>
      <c r="C11" s="4" t="s">
        <v>26</v>
      </c>
      <c r="E11" s="4" t="str">
        <f>Option!$C$9</f>
        <v>20230501..20230530</v>
      </c>
      <c r="K11" s="9"/>
    </row>
    <row r="12" spans="1:35" hidden="1">
      <c r="A12" s="1" t="s">
        <v>7</v>
      </c>
      <c r="C12" s="4" t="s">
        <v>27</v>
      </c>
      <c r="E12" s="4" t="str">
        <f>Option!$C$5</f>
        <v>114|132|102</v>
      </c>
      <c r="K12" s="9"/>
    </row>
    <row r="13" spans="1:35" hidden="1">
      <c r="A13" s="1" t="s">
        <v>7</v>
      </c>
      <c r="C13" s="4" t="s">
        <v>37</v>
      </c>
      <c r="E13" s="4" t="str">
        <f>Option!$C$10</f>
        <v xml:space="preserve">'S7138270','7138270' </v>
      </c>
      <c r="K13" s="9"/>
    </row>
    <row r="14" spans="1:35" hidden="1">
      <c r="A14" s="1" t="s">
        <v>7</v>
      </c>
      <c r="C14" s="4" t="s">
        <v>35</v>
      </c>
      <c r="E14" s="4" t="str">
        <f>Option!$C$11</f>
        <v xml:space="preserve">'S7138270','7138270' </v>
      </c>
      <c r="K14" s="9"/>
    </row>
    <row r="15" spans="1:35" hidden="1">
      <c r="A15" s="1" t="s">
        <v>7</v>
      </c>
      <c r="C15" s="4" t="s">
        <v>38</v>
      </c>
      <c r="E15" s="4" t="str">
        <f>Option!$C$12</f>
        <v>'MS'</v>
      </c>
      <c r="Z15" s="14"/>
    </row>
    <row r="16" spans="1:35" hidden="1">
      <c r="A16" s="1" t="s">
        <v>7</v>
      </c>
      <c r="C16" s="4" t="s">
        <v>39</v>
      </c>
      <c r="E16" s="4" t="str">
        <f>Option!$C$13</f>
        <v>'CI1077-SGD', 'CI1136-SGD', 'CI1137-SGD', 'CI1139-SGD', 'CI1146-SGD', 'CI1185-SGD', 'CI1190-SGD','CI1209-SGD','CI1232-SGD','CI1256-SGD','CN0015-SGD','CE0080-SGD','CS0084-SGD','CS0085-SGD','CI1238-SGD','CI1190-SGD','CS0086-SGD','CS0507-SGD','CS0507-SGD','CI1261-SGD','CS0085-SGD','CC0128-SGD','CS0222-SGD','CS0226-SGD','CS0653-SGD','CI1277-SGD','CB0059-SGD''CS0678-SGD','CS0653-SGD','CS0276-SGD','CS0200-SGD'</v>
      </c>
    </row>
    <row r="17" spans="1:42" hidden="1">
      <c r="A17" s="1" t="s">
        <v>7</v>
      </c>
    </row>
    <row r="18" spans="1:42" s="22" customFormat="1" hidden="1">
      <c r="A18" s="22" t="s">
        <v>7</v>
      </c>
      <c r="I18" s="23"/>
      <c r="L18" s="24"/>
      <c r="M18" s="25"/>
      <c r="Q18" s="26"/>
      <c r="W18" s="27"/>
      <c r="AB18" s="29"/>
      <c r="AC18" s="29"/>
    </row>
    <row r="20" spans="1:42" ht="15.75">
      <c r="K20" s="18"/>
      <c r="L20" s="18"/>
      <c r="M20" s="18"/>
      <c r="N20" s="18"/>
      <c r="O20" s="18"/>
      <c r="P20" s="18"/>
      <c r="Q20" s="21"/>
      <c r="R20" s="18"/>
      <c r="S20" s="18"/>
      <c r="T20" s="18"/>
      <c r="U20" s="18"/>
      <c r="V20" s="18"/>
      <c r="W20" s="18"/>
      <c r="X20" s="18"/>
      <c r="Y20" s="18"/>
      <c r="Z20" s="18"/>
      <c r="AA20" s="18"/>
    </row>
    <row r="21" spans="1:42" ht="15.75">
      <c r="K21" s="49" t="s">
        <v>40</v>
      </c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42" ht="15.75">
      <c r="K22" s="18"/>
      <c r="L22" s="18"/>
      <c r="M22" s="18"/>
      <c r="N22" s="18"/>
      <c r="O22" s="18"/>
      <c r="P22" s="18"/>
      <c r="Q22" s="21"/>
      <c r="R22" s="18"/>
      <c r="S22" s="18"/>
      <c r="T22" s="18"/>
      <c r="U22" s="18"/>
      <c r="V22" s="18"/>
      <c r="W22" s="18"/>
      <c r="X22" s="18"/>
      <c r="Y22" s="18"/>
      <c r="Z22" s="18"/>
      <c r="AA22" s="18"/>
    </row>
    <row r="23" spans="1:42" ht="78.75">
      <c r="E23" s="10" t="s">
        <v>28</v>
      </c>
      <c r="K23" s="33" t="s">
        <v>54</v>
      </c>
      <c r="L23" s="33" t="s">
        <v>55</v>
      </c>
      <c r="M23" s="33" t="s">
        <v>14</v>
      </c>
      <c r="N23" s="33" t="s">
        <v>15</v>
      </c>
      <c r="O23" s="34" t="s">
        <v>29</v>
      </c>
      <c r="P23" s="33" t="s">
        <v>56</v>
      </c>
      <c r="Q23" s="35" t="s">
        <v>57</v>
      </c>
      <c r="R23" s="33" t="s">
        <v>30</v>
      </c>
      <c r="S23" s="35" t="s">
        <v>34</v>
      </c>
      <c r="T23" s="35" t="s">
        <v>32</v>
      </c>
      <c r="U23" s="35" t="s">
        <v>514</v>
      </c>
      <c r="V23" s="36" t="s">
        <v>16</v>
      </c>
      <c r="W23" s="37" t="s">
        <v>58</v>
      </c>
      <c r="X23" s="37" t="s">
        <v>59</v>
      </c>
      <c r="Y23" s="38" t="s">
        <v>33</v>
      </c>
      <c r="Z23" s="38" t="s">
        <v>12</v>
      </c>
      <c r="AA23" s="35" t="s">
        <v>31</v>
      </c>
      <c r="AB23" s="35" t="s">
        <v>13</v>
      </c>
      <c r="AC23" s="39" t="s">
        <v>49</v>
      </c>
      <c r="AD23" s="39" t="s">
        <v>50</v>
      </c>
      <c r="AE23" s="40" t="s">
        <v>60</v>
      </c>
      <c r="AF23" s="41" t="s">
        <v>61</v>
      </c>
      <c r="AG23" s="41" t="s">
        <v>62</v>
      </c>
      <c r="AH23" s="41" t="s">
        <v>63</v>
      </c>
      <c r="AI23" s="37" t="s">
        <v>64</v>
      </c>
      <c r="AJ23" s="37" t="s">
        <v>65</v>
      </c>
      <c r="AK23" s="37" t="s">
        <v>66</v>
      </c>
      <c r="AL23" s="37" t="s">
        <v>67</v>
      </c>
      <c r="AM23" s="37" t="s">
        <v>68</v>
      </c>
      <c r="AN23" s="37" t="s">
        <v>69</v>
      </c>
      <c r="AO23" s="33" t="s">
        <v>70</v>
      </c>
      <c r="AP23" s="33" t="s">
        <v>71</v>
      </c>
    </row>
    <row r="24" spans="1:42">
      <c r="B24" s="1" t="str">
        <f>IF(K24="","Hide","Show")</f>
        <v>Show</v>
      </c>
      <c r="C24" s="4" t="s">
        <v>43</v>
      </c>
      <c r="E24" s="11" t="s">
        <v>509</v>
      </c>
      <c r="K24" s="19">
        <f>MONTH(N24)</f>
        <v>5</v>
      </c>
      <c r="L24" s="19">
        <f>YEAR(N24)</f>
        <v>2023</v>
      </c>
      <c r="M24" s="4">
        <v>33031577</v>
      </c>
      <c r="N24" s="30">
        <v>45051</v>
      </c>
      <c r="O24" s="19" t="s">
        <v>469</v>
      </c>
      <c r="P24" s="19" t="s">
        <v>470</v>
      </c>
      <c r="Q24" s="19"/>
      <c r="R24" s="19" t="s">
        <v>471</v>
      </c>
      <c r="S24" s="4" t="s">
        <v>472</v>
      </c>
      <c r="T24" s="19" t="s">
        <v>473</v>
      </c>
      <c r="U24" s="19" t="s">
        <v>515</v>
      </c>
      <c r="V24" s="42">
        <v>45049</v>
      </c>
      <c r="W24" s="42">
        <v>45051</v>
      </c>
      <c r="X24" s="43">
        <f>SUM(N24-V24)</f>
        <v>2</v>
      </c>
      <c r="Y24" s="44" t="s">
        <v>474</v>
      </c>
      <c r="Z24" s="44" t="s">
        <v>475</v>
      </c>
      <c r="AA24" s="44" t="s">
        <v>476</v>
      </c>
      <c r="AB24" s="43">
        <v>1</v>
      </c>
      <c r="AC24" s="51">
        <f>IFERROR(AD24/AB24,0)</f>
        <v>1419.97</v>
      </c>
      <c r="AD24" s="31">
        <v>1419.97</v>
      </c>
      <c r="AE24" s="19" t="s">
        <v>477</v>
      </c>
      <c r="AF24" s="45">
        <v>1419.97</v>
      </c>
      <c r="AG24" s="30" t="s">
        <v>72</v>
      </c>
      <c r="AH24" s="46" t="s">
        <v>478</v>
      </c>
      <c r="AI24" s="47" t="s">
        <v>73</v>
      </c>
      <c r="AJ24" s="47" t="s">
        <v>74</v>
      </c>
      <c r="AK24" s="3" t="s">
        <v>474</v>
      </c>
      <c r="AL24" s="3" t="s">
        <v>475</v>
      </c>
      <c r="AM24" s="19" t="s">
        <v>512</v>
      </c>
      <c r="AN24" s="19" t="s">
        <v>511</v>
      </c>
      <c r="AO24" s="19" t="s">
        <v>510</v>
      </c>
      <c r="AP24" s="19" t="s">
        <v>477</v>
      </c>
    </row>
    <row r="25" spans="1:42">
      <c r="A25" s="1" t="s">
        <v>173</v>
      </c>
      <c r="B25" s="1" t="str">
        <f t="shared" ref="B25:B33" si="0">IF(K25="","Hide","Show")</f>
        <v>Show</v>
      </c>
      <c r="C25" s="4" t="s">
        <v>43</v>
      </c>
      <c r="E25" s="11" t="str">
        <f>"""UICT"","""",""SQL="",""2=DOCNUM"",""33031577"",""14=CUSTREF"",""8823001890"",""14=U_CUSTREF"",""8823001890"",""15=DOCDATE"",""05/05/2023"",""15=TAXDATE"",""05/05/2023"",""14=CARDCODE"",""CI1232-SGD"",""14=CARDNAME"",""SINGAPORE GENERAL HOSPITAL PTE LTD"",""14=ITEMCODE"",""MS359-00993GLP"","""&amp;"14=ITEMNAME"",""MS SQLCAL SNGL LICSAPK MVL USRCAL"",""10=QUANTITY"",""5.000000"",""14=U_PONO"",""943199D"",""15=U_PODATE"",""03/05/2023"",""10=U_TLINTCOS"",""0.000000"",""2=SLPCODE"",""132"",""14=SLPNAME"",""E0001-CS"",""14=MEMO"",""WENDY KUM CHIOU SZE"",""14=CONTACTNAME"",""FINANCE DEPAR"&amp;"TMENT"",""10=LINETOTAL"",""1664.550000"",""14=U_ENR"","""",""14=U_MSENR"",""S7138270"",""14=U_MSPCN"",""8E125DFC"",""14=ADDRESS2"",""LAU YUEN SUM_x000D_SINGAPORE GENERAL HOSPITAL PTE LTD 10 HOSPITAL BOULEVARD SINGHEALTH TOWER BASEMENT 1 Singapore 168582_x000D_LAU YUEN SUM_x000D_TEL: 65941586_x000D_"&amp;"FAX: _x000D_EMAIL: lau.yuen.sum@ihis.com.sg"""</f>
        <v>"UICT","","SQL=","2=DOCNUM","33031577","14=CUSTREF","8823001890","14=U_CUSTREF","8823001890","15=DOCDATE","05/05/2023","15=TAXDATE","05/05/2023","14=CARDCODE","CI1232-SGD","14=CARDNAME","SINGAPORE GENERAL HOSPITAL PTE LTD","14=ITEMCODE","MS359-00993GLP","14=ITEMNAME","MS SQLCAL SNGL LICSAPK MVL USRCAL","10=QUANTITY","5.000000","14=U_PONO","943199D","15=U_PODATE","03/05/2023","10=U_TLINTCOS","0.000000","2=SLPCODE","132","14=SLPNAME","E0001-CS","14=MEMO","WENDY KUM CHIOU SZE","14=CONTACTNAME","FINANCE DEPARTMENT","10=LINETOTAL","1664.550000","14=U_ENR","","14=U_MSENR","S7138270","14=U_MSPCN","8E125DFC","14=ADDRESS2","LAU YUEN SUM_x000D_SINGAPORE GENERAL HOSPITAL PTE LTD 10 HOSPITAL BOULEVARD SINGHEALTH TOWER BASEMENT 1 Singapore 168582_x000D_LAU YUEN SUM_x000D_TEL: 65941586_x000D_FAX: _x000D_EMAIL: lau.yuen.sum@ihis.com.sg"</v>
      </c>
      <c r="K25" s="19">
        <f t="shared" ref="K25:K33" si="1">MONTH(N25)</f>
        <v>5</v>
      </c>
      <c r="L25" s="19">
        <f t="shared" ref="L25:L33" si="2">YEAR(N25)</f>
        <v>2023</v>
      </c>
      <c r="M25" s="4">
        <v>33031577</v>
      </c>
      <c r="N25" s="30">
        <v>45051</v>
      </c>
      <c r="O25" s="19" t="s">
        <v>469</v>
      </c>
      <c r="P25" s="19" t="s">
        <v>470</v>
      </c>
      <c r="Q25" s="19"/>
      <c r="R25" s="19" t="s">
        <v>471</v>
      </c>
      <c r="S25" s="4" t="s">
        <v>472</v>
      </c>
      <c r="T25" s="19" t="s">
        <v>473</v>
      </c>
      <c r="U25" s="19" t="s">
        <v>515</v>
      </c>
      <c r="V25" s="42">
        <v>45049</v>
      </c>
      <c r="W25" s="42">
        <v>45051</v>
      </c>
      <c r="X25" s="43">
        <f t="shared" ref="X25:X33" si="3">SUM(N25-V25)</f>
        <v>2</v>
      </c>
      <c r="Y25" s="44" t="s">
        <v>479</v>
      </c>
      <c r="Z25" s="44" t="s">
        <v>480</v>
      </c>
      <c r="AA25" s="44" t="s">
        <v>476</v>
      </c>
      <c r="AB25" s="43">
        <v>5</v>
      </c>
      <c r="AC25" s="51">
        <f t="shared" ref="AC25:AC33" si="4">IFERROR(AD25/AB25,0)</f>
        <v>332.90999999999997</v>
      </c>
      <c r="AD25" s="31">
        <v>1664.55</v>
      </c>
      <c r="AE25" s="19" t="s">
        <v>477</v>
      </c>
      <c r="AF25" s="45">
        <v>1664.55</v>
      </c>
      <c r="AG25" s="30" t="s">
        <v>72</v>
      </c>
      <c r="AH25" s="46" t="s">
        <v>478</v>
      </c>
      <c r="AI25" s="47" t="s">
        <v>73</v>
      </c>
      <c r="AJ25" s="47" t="s">
        <v>74</v>
      </c>
      <c r="AK25" s="3" t="s">
        <v>479</v>
      </c>
      <c r="AL25" s="3" t="s">
        <v>480</v>
      </c>
      <c r="AM25" s="19" t="s">
        <v>512</v>
      </c>
      <c r="AN25" s="19" t="s">
        <v>511</v>
      </c>
      <c r="AO25" s="19" t="s">
        <v>510</v>
      </c>
      <c r="AP25" s="19" t="s">
        <v>477</v>
      </c>
    </row>
    <row r="26" spans="1:42">
      <c r="A26" s="1" t="s">
        <v>173</v>
      </c>
      <c r="B26" s="1" t="str">
        <f t="shared" si="0"/>
        <v>Show</v>
      </c>
      <c r="C26" s="4" t="s">
        <v>43</v>
      </c>
      <c r="E26" s="11" t="str">
        <f>"""UICT"","""",""SQL="",""2=DOCNUM"",""33031577"",""14=CUSTREF"",""8823001890"",""14=U_CUSTREF"",""8823001890"",""15=DOCDATE"",""05/05/2023"",""15=TAXDATE"",""05/05/2023"",""14=CARDCODE"",""CI1232-SGD"",""14=CARDNAME"",""SINGAPORE GENERAL HOSPITAL PTE LTD"",""14=ITEMCODE"",""MS7NQ-00300GLP"","""&amp;"14=ITEMNAME"",""MS SQLSVRSTDCORE SNGL LICSAPK MVL 2LIC CORELIC"",""10=QUANTITY"",""2.000000"",""14=U_PONO"",""943199D"",""15=U_PODATE"",""03/05/2023"",""10=U_TLINTCOS"",""0.000000"",""2=SLPCODE"",""132"",""14=SLPNAME"",""E0001-CS"",""14=MEMO"",""WENDY KUM CHIOU SZE"",""14=CONTACTNAME"","""&amp;"FINANCE DEPARTMENT"",""10=LINETOTAL"",""11350.300000"",""14=U_ENR"","""",""14=U_MSENR"",""S7138270"",""14=U_MSPCN"",""8E125DFC"",""14=ADDRESS2"",""LAU YUEN SUM_x000D_SINGAPORE GENERAL HOSPITAL PTE LTD 10 HOSPITAL BOULEVARD SINGHEALTH TOWER BASEMENT 1 Singapore 168582_x000D_LAU YUEN SUM_x000D_"&amp;"TEL: 65941586_x000D_FAX: _x000D_EMAIL: lau.yuen.sum@ihis.com.sg"""</f>
        <v>"UICT","","SQL=","2=DOCNUM","33031577","14=CUSTREF","8823001890","14=U_CUSTREF","8823001890","15=DOCDATE","05/05/2023","15=TAXDATE","05/05/2023","14=CARDCODE","CI1232-SGD","14=CARDNAME","SINGAPORE GENERAL HOSPITAL PTE LTD","14=ITEMCODE","MS7NQ-00300GLP","14=ITEMNAME","MS SQLSVRSTDCORE SNGL LICSAPK MVL 2LIC CORELIC","10=QUANTITY","2.000000","14=U_PONO","943199D","15=U_PODATE","03/05/2023","10=U_TLINTCOS","0.000000","2=SLPCODE","132","14=SLPNAME","E0001-CS","14=MEMO","WENDY KUM CHIOU SZE","14=CONTACTNAME","FINANCE DEPARTMENT","10=LINETOTAL","11350.300000","14=U_ENR","","14=U_MSENR","S7138270","14=U_MSPCN","8E125DFC","14=ADDRESS2","LAU YUEN SUM_x000D_SINGAPORE GENERAL HOSPITAL PTE LTD 10 HOSPITAL BOULEVARD SINGHEALTH TOWER BASEMENT 1 Singapore 168582_x000D_LAU YUEN SUM_x000D_TEL: 65941586_x000D_FAX: _x000D_EMAIL: lau.yuen.sum@ihis.com.sg"</v>
      </c>
      <c r="K26" s="19">
        <f t="shared" si="1"/>
        <v>5</v>
      </c>
      <c r="L26" s="19">
        <f t="shared" si="2"/>
        <v>2023</v>
      </c>
      <c r="M26" s="4">
        <v>33031577</v>
      </c>
      <c r="N26" s="30">
        <v>45051</v>
      </c>
      <c r="O26" s="19" t="s">
        <v>469</v>
      </c>
      <c r="P26" s="19" t="s">
        <v>470</v>
      </c>
      <c r="Q26" s="19"/>
      <c r="R26" s="19" t="s">
        <v>471</v>
      </c>
      <c r="S26" s="4" t="s">
        <v>472</v>
      </c>
      <c r="T26" s="19" t="s">
        <v>473</v>
      </c>
      <c r="U26" s="19" t="s">
        <v>515</v>
      </c>
      <c r="V26" s="42">
        <v>45049</v>
      </c>
      <c r="W26" s="42">
        <v>45051</v>
      </c>
      <c r="X26" s="43">
        <f t="shared" si="3"/>
        <v>2</v>
      </c>
      <c r="Y26" s="44" t="s">
        <v>481</v>
      </c>
      <c r="Z26" s="44" t="s">
        <v>482</v>
      </c>
      <c r="AA26" s="44" t="s">
        <v>476</v>
      </c>
      <c r="AB26" s="43">
        <v>2</v>
      </c>
      <c r="AC26" s="51">
        <f t="shared" si="4"/>
        <v>5675.15</v>
      </c>
      <c r="AD26" s="31">
        <v>11350.3</v>
      </c>
      <c r="AE26" s="19" t="s">
        <v>477</v>
      </c>
      <c r="AF26" s="45">
        <v>11350.3</v>
      </c>
      <c r="AG26" s="30" t="s">
        <v>72</v>
      </c>
      <c r="AH26" s="46" t="s">
        <v>478</v>
      </c>
      <c r="AI26" s="47" t="s">
        <v>73</v>
      </c>
      <c r="AJ26" s="47" t="s">
        <v>74</v>
      </c>
      <c r="AK26" s="3" t="s">
        <v>481</v>
      </c>
      <c r="AL26" s="3" t="s">
        <v>482</v>
      </c>
      <c r="AM26" s="19" t="s">
        <v>512</v>
      </c>
      <c r="AN26" s="19" t="s">
        <v>511</v>
      </c>
      <c r="AO26" s="19" t="s">
        <v>510</v>
      </c>
      <c r="AP26" s="19" t="s">
        <v>477</v>
      </c>
    </row>
    <row r="27" spans="1:42">
      <c r="A27" s="1" t="s">
        <v>173</v>
      </c>
      <c r="B27" s="1" t="str">
        <f t="shared" si="0"/>
        <v>Show</v>
      </c>
      <c r="C27" s="4" t="s">
        <v>43</v>
      </c>
      <c r="E27" s="11" t="str">
        <f>"""UICT"","""",""SQL="",""2=DOCNUM"",""33031578"",""14=CUSTREF"",""9022101245"",""14=U_CUSTREF"",""9022101245"",""15=DOCDATE"",""05/05/2023"",""15=TAXDATE"",""05/05/2023"",""14=CARDCODE"",""CI1209-SGD"",""14=CARDNAME"",""SINGHEALTH POLYCLINICS"",""14=ITEMCODE"",""MS228-11680GLP"",""14=ITEMNAME"""&amp;",""MS SQL SERVER STANDARD 2022 SLNG"",""10=QUANTITY"",""1.000000"",""14=U_PONO"",""943199C"",""15=U_PODATE"",""03/05/2023"",""10=U_TLINTCOS"",""0.000000"",""2=SLPCODE"",""132"",""14=SLPNAME"",""E0001-CS"",""14=MEMO"",""WENDY KUM CHIOU SZE"",""14=CONTACTNAME"",""ACCOUNTS PAYABLE - FINANCE"&amp;" DEPARTMENT"",""10=LINETOTAL"",""862.100000"",""14=U_ENR"","""",""14=U_MSENR"",""S7138270"",""14=U_MSPCN"",""868CE4DB"",""14=ADDRESS2"",""VINCENT WONG WEI MIN_x000D_SINGHEALTH POLYCLINIC HQ 167 JALAN BUKIT MERAH, CONNECTION ONE, TOWER 5 SINGAPORE150167_x000D_VINCENT WONG WEI MIN_x000D_TEL: 63"&amp;"50 7340/ 96461081_x000D_FAX: _x000D_EMAIL: vincent.wong.w.m@singhealth.com.sg"""</f>
        <v>"UICT","","SQL=","2=DOCNUM","33031578","14=CUSTREF","9022101245","14=U_CUSTREF","9022101245","15=DOCDATE","05/05/2023","15=TAXDATE","05/05/2023","14=CARDCODE","CI1209-SGD","14=CARDNAME","SINGHEALTH POLYCLINICS","14=ITEMCODE","MS228-11680GLP","14=ITEMNAME","MS SQL SERVER STANDARD 2022 SLNG","10=QUANTITY","1.000000","14=U_PONO","943199C","15=U_PODATE","03/05/2023","10=U_TLINTCOS","0.000000","2=SLPCODE","132","14=SLPNAME","E0001-CS","14=MEMO","WENDY KUM CHIOU SZE","14=CONTACTNAME","ACCOUNTS PAYABLE - FINANCE DEPARTMENT","10=LINETOTAL","862.100000","14=U_ENR","","14=U_MSENR","S7138270","14=U_MSPCN","868CE4DB","14=ADDRESS2","VINCENT WONG WEI MIN_x000D_SINGHEALTH POLYCLINIC HQ 167 JALAN BUKIT MERAH, CONNECTION ONE, TOWER 5 SINGAPORE150167_x000D_VINCENT WONG WEI MIN_x000D_TEL: 6350 7340/ 96461081_x000D_FAX: _x000D_EMAIL: vincent.wong.w.m@singhealth.com.sg"</v>
      </c>
      <c r="K27" s="19">
        <f t="shared" si="1"/>
        <v>5</v>
      </c>
      <c r="L27" s="19">
        <f t="shared" si="2"/>
        <v>2023</v>
      </c>
      <c r="M27" s="4">
        <v>33031578</v>
      </c>
      <c r="N27" s="30">
        <v>45051</v>
      </c>
      <c r="O27" s="19" t="s">
        <v>469</v>
      </c>
      <c r="P27" s="19" t="s">
        <v>483</v>
      </c>
      <c r="Q27" s="19"/>
      <c r="R27" s="19" t="s">
        <v>484</v>
      </c>
      <c r="S27" s="4" t="s">
        <v>485</v>
      </c>
      <c r="T27" s="19" t="s">
        <v>486</v>
      </c>
      <c r="U27" s="19" t="s">
        <v>516</v>
      </c>
      <c r="V27" s="42">
        <v>45049</v>
      </c>
      <c r="W27" s="42">
        <v>45051</v>
      </c>
      <c r="X27" s="43">
        <f t="shared" si="3"/>
        <v>2</v>
      </c>
      <c r="Y27" s="44" t="s">
        <v>487</v>
      </c>
      <c r="Z27" s="44" t="s">
        <v>488</v>
      </c>
      <c r="AA27" s="44" t="s">
        <v>476</v>
      </c>
      <c r="AB27" s="43">
        <v>1</v>
      </c>
      <c r="AC27" s="51">
        <f t="shared" si="4"/>
        <v>862.1</v>
      </c>
      <c r="AD27" s="31">
        <v>862.1</v>
      </c>
      <c r="AE27" s="19" t="s">
        <v>477</v>
      </c>
      <c r="AF27" s="45">
        <v>862.1</v>
      </c>
      <c r="AG27" s="30" t="s">
        <v>72</v>
      </c>
      <c r="AH27" s="46" t="s">
        <v>489</v>
      </c>
      <c r="AI27" s="47" t="s">
        <v>73</v>
      </c>
      <c r="AJ27" s="47" t="s">
        <v>74</v>
      </c>
      <c r="AK27" s="3" t="s">
        <v>487</v>
      </c>
      <c r="AL27" s="3" t="s">
        <v>488</v>
      </c>
      <c r="AM27" s="19" t="s">
        <v>477</v>
      </c>
      <c r="AN27" s="19" t="s">
        <v>477</v>
      </c>
      <c r="AO27" s="19" t="s">
        <v>477</v>
      </c>
      <c r="AP27" s="19" t="s">
        <v>477</v>
      </c>
    </row>
    <row r="28" spans="1:42">
      <c r="A28" s="1" t="s">
        <v>173</v>
      </c>
      <c r="B28" s="1" t="str">
        <f t="shared" si="0"/>
        <v>Show</v>
      </c>
      <c r="C28" s="4" t="s">
        <v>43</v>
      </c>
      <c r="E28" s="11" t="str">
        <f>"""UICT"","""",""SQL="",""2=DOCNUM"",""33031578"",""14=CUSTREF"",""9022101245"",""14=U_CUSTREF"",""9022101245"",""15=DOCDATE"",""05/05/2023"",""15=TAXDATE"",""05/05/2023"",""14=CARDCODE"",""CI1209-SGD"",""14=CARDNAME"",""SINGHEALTH POLYCLINICS"",""14=ITEMCODE"",""MS9EM-00832GLP"",""14=ITEMNAME"""&amp;",""MS WIN SVR STD CORE 2022 SNGL 2  LIC CORE LIC"",""10=QUANTITY"",""4.000000"",""14=U_PONO"",""943199C"",""15=U_PODATE"",""03/05/2023"",""10=U_TLINTCOS"",""0.000000"",""2=SLPCODE"",""132"",""14=SLPNAME"",""E0001-CS"",""14=MEMO"",""WENDY KUM CHIOU SZE"",""14=CONTACTNAME"",""ACCOUNTS PAYA"&amp;"BLE - FINANCE DEPARTMENT"",""10=LINETOTAL"",""520.960000"",""14=U_ENR"","""",""14=U_MSENR"",""S7138270"",""14=U_MSPCN"",""868CE4DB"",""14=ADDRESS2"",""VINCENT WONG WEI MIN_x000D_SINGHEALTH POLYCLINIC HQ 167 JALAN BUKIT MERAH, CONNECTION ONE, TOWER 5 SINGAPORE150167_x000D_VINCENT WONG WE"&amp;"I MIN_x000D_TEL: 6350 7340/ 96461081_x000D_FAX: _x000D_EMAIL: vincent.wong.w.m@singhealth.com.sg"""</f>
        <v>"UICT","","SQL=","2=DOCNUM","33031578","14=CUSTREF","9022101245","14=U_CUSTREF","9022101245","15=DOCDATE","05/05/2023","15=TAXDATE","05/05/2023","14=CARDCODE","CI1209-SGD","14=CARDNAME","SINGHEALTH POLYCLINICS","14=ITEMCODE","MS9EM-00832GLP","14=ITEMNAME","MS WIN SVR STD CORE 2022 SNGL 2  LIC CORE LIC","10=QUANTITY","4.000000","14=U_PONO","943199C","15=U_PODATE","03/05/2023","10=U_TLINTCOS","0.000000","2=SLPCODE","132","14=SLPNAME","E0001-CS","14=MEMO","WENDY KUM CHIOU SZE","14=CONTACTNAME","ACCOUNTS PAYABLE - FINANCE DEPARTMENT","10=LINETOTAL","520.960000","14=U_ENR","","14=U_MSENR","S7138270","14=U_MSPCN","868CE4DB","14=ADDRESS2","VINCENT WONG WEI MIN_x000D_SINGHEALTH POLYCLINIC HQ 167 JALAN BUKIT MERAH, CONNECTION ONE, TOWER 5 SINGAPORE150167_x000D_VINCENT WONG WEI MIN_x000D_TEL: 6350 7340/ 96461081_x000D_FAX: _x000D_EMAIL: vincent.wong.w.m@singhealth.com.sg"</v>
      </c>
      <c r="K28" s="19">
        <f t="shared" si="1"/>
        <v>5</v>
      </c>
      <c r="L28" s="19">
        <f t="shared" si="2"/>
        <v>2023</v>
      </c>
      <c r="M28" s="4">
        <v>33031578</v>
      </c>
      <c r="N28" s="30">
        <v>45051</v>
      </c>
      <c r="O28" s="19" t="s">
        <v>469</v>
      </c>
      <c r="P28" s="19" t="s">
        <v>483</v>
      </c>
      <c r="Q28" s="19"/>
      <c r="R28" s="19" t="s">
        <v>484</v>
      </c>
      <c r="S28" s="4" t="s">
        <v>485</v>
      </c>
      <c r="T28" s="19" t="s">
        <v>486</v>
      </c>
      <c r="U28" s="19" t="s">
        <v>516</v>
      </c>
      <c r="V28" s="42">
        <v>45049</v>
      </c>
      <c r="W28" s="42">
        <v>45051</v>
      </c>
      <c r="X28" s="43">
        <f t="shared" si="3"/>
        <v>2</v>
      </c>
      <c r="Y28" s="44" t="s">
        <v>490</v>
      </c>
      <c r="Z28" s="44" t="s">
        <v>491</v>
      </c>
      <c r="AA28" s="44" t="s">
        <v>476</v>
      </c>
      <c r="AB28" s="43">
        <v>4</v>
      </c>
      <c r="AC28" s="51">
        <f t="shared" si="4"/>
        <v>130.24</v>
      </c>
      <c r="AD28" s="31">
        <v>520.96</v>
      </c>
      <c r="AE28" s="19" t="s">
        <v>477</v>
      </c>
      <c r="AF28" s="45">
        <v>520.96</v>
      </c>
      <c r="AG28" s="30" t="s">
        <v>72</v>
      </c>
      <c r="AH28" s="46" t="s">
        <v>489</v>
      </c>
      <c r="AI28" s="47" t="s">
        <v>73</v>
      </c>
      <c r="AJ28" s="47" t="s">
        <v>74</v>
      </c>
      <c r="AK28" s="3" t="s">
        <v>490</v>
      </c>
      <c r="AL28" s="3" t="s">
        <v>491</v>
      </c>
      <c r="AM28" s="19" t="s">
        <v>477</v>
      </c>
      <c r="AN28" s="19" t="s">
        <v>477</v>
      </c>
      <c r="AO28" s="19" t="s">
        <v>477</v>
      </c>
      <c r="AP28" s="19" t="s">
        <v>477</v>
      </c>
    </row>
    <row r="29" spans="1:42">
      <c r="A29" s="1" t="s">
        <v>173</v>
      </c>
      <c r="B29" s="1" t="str">
        <f t="shared" si="0"/>
        <v>Show</v>
      </c>
      <c r="C29" s="4" t="s">
        <v>43</v>
      </c>
      <c r="E29" s="11" t="str">
        <f>"""UICT"","""",""SQL="",""2=DOCNUM"",""33031578"",""14=CUSTREF"",""9022101245"",""14=U_CUSTREF"",""9022101245"",""15=DOCDATE"",""05/05/2023"",""15=TAXDATE"",""05/05/2023"",""14=CARDCODE"",""CI1209-SGD"",""14=CARDNAME"",""SINGHEALTH POLYCLINICS"",""14=ITEMCODE"",""MS9EA-01291GLP"",""14=ITEMNAME"""&amp;",""MS WIN SERVER DC CORE 2022 SNGL 2 LIC CORE LIC"",""10=QUANTITY"",""14.000000"",""14=U_PONO"",""943199C"",""15=U_PODATE"",""03/05/2023"",""10=U_TLINTCOS"",""0.000000"",""2=SLPCODE"",""132"",""14=SLPNAME"",""E0001-CS"",""14=MEMO"",""WENDY KUM CHIOU SZE"",""14=CONTACTNAME"",""ACCOUNTS PA"&amp;"YABLE - FINANCE DEPARTMENT"",""10=LINETOTAL"",""10357.480000"",""14=U_ENR"","""",""14=U_MSENR"",""S7138270"",""14=U_MSPCN"",""868CE4DB"",""14=ADDRESS2"",""VINCENT WONG WEI MIN_x000D_SINGHEALTH POLYCLINIC HQ 167 JALAN BUKIT MERAH, CONNECTION ONE, TOWER 5 SINGAPORE150167_x000D_VINCENT WON"&amp;"G WEI MIN_x000D_TEL: 6350 7340/ 96461081_x000D_FAX: _x000D_EMAIL: vincent.wong.w.m@singhealth.com.sg"""</f>
        <v>"UICT","","SQL=","2=DOCNUM","33031578","14=CUSTREF","9022101245","14=U_CUSTREF","9022101245","15=DOCDATE","05/05/2023","15=TAXDATE","05/05/2023","14=CARDCODE","CI1209-SGD","14=CARDNAME","SINGHEALTH POLYCLINICS","14=ITEMCODE","MS9EA-01291GLP","14=ITEMNAME","MS WIN SERVER DC CORE 2022 SNGL 2 LIC CORE LIC","10=QUANTITY","14.000000","14=U_PONO","943199C","15=U_PODATE","03/05/2023","10=U_TLINTCOS","0.000000","2=SLPCODE","132","14=SLPNAME","E0001-CS","14=MEMO","WENDY KUM CHIOU SZE","14=CONTACTNAME","ACCOUNTS PAYABLE - FINANCE DEPARTMENT","10=LINETOTAL","10357.480000","14=U_ENR","","14=U_MSENR","S7138270","14=U_MSPCN","868CE4DB","14=ADDRESS2","VINCENT WONG WEI MIN_x000D_SINGHEALTH POLYCLINIC HQ 167 JALAN BUKIT MERAH, CONNECTION ONE, TOWER 5 SINGAPORE150167_x000D_VINCENT WONG WEI MIN_x000D_TEL: 6350 7340/ 96461081_x000D_FAX: _x000D_EMAIL: vincent.wong.w.m@singhealth.com.sg"</v>
      </c>
      <c r="K29" s="19">
        <f t="shared" si="1"/>
        <v>5</v>
      </c>
      <c r="L29" s="19">
        <f t="shared" si="2"/>
        <v>2023</v>
      </c>
      <c r="M29" s="4">
        <v>33031578</v>
      </c>
      <c r="N29" s="30">
        <v>45051</v>
      </c>
      <c r="O29" s="19" t="s">
        <v>469</v>
      </c>
      <c r="P29" s="19" t="s">
        <v>483</v>
      </c>
      <c r="Q29" s="19"/>
      <c r="R29" s="19" t="s">
        <v>484</v>
      </c>
      <c r="S29" s="4" t="s">
        <v>485</v>
      </c>
      <c r="T29" s="19" t="s">
        <v>486</v>
      </c>
      <c r="U29" s="19" t="s">
        <v>516</v>
      </c>
      <c r="V29" s="42">
        <v>45049</v>
      </c>
      <c r="W29" s="42">
        <v>45051</v>
      </c>
      <c r="X29" s="43">
        <f t="shared" si="3"/>
        <v>2</v>
      </c>
      <c r="Y29" s="44" t="s">
        <v>492</v>
      </c>
      <c r="Z29" s="44" t="s">
        <v>493</v>
      </c>
      <c r="AA29" s="44" t="s">
        <v>476</v>
      </c>
      <c r="AB29" s="43">
        <v>14</v>
      </c>
      <c r="AC29" s="51">
        <f t="shared" si="4"/>
        <v>739.81999999999994</v>
      </c>
      <c r="AD29" s="31">
        <v>10357.48</v>
      </c>
      <c r="AE29" s="19" t="s">
        <v>477</v>
      </c>
      <c r="AF29" s="45">
        <v>10357.48</v>
      </c>
      <c r="AG29" s="30" t="s">
        <v>72</v>
      </c>
      <c r="AH29" s="46" t="s">
        <v>489</v>
      </c>
      <c r="AI29" s="47" t="s">
        <v>73</v>
      </c>
      <c r="AJ29" s="47" t="s">
        <v>74</v>
      </c>
      <c r="AK29" s="3" t="s">
        <v>492</v>
      </c>
      <c r="AL29" s="3" t="s">
        <v>493</v>
      </c>
      <c r="AM29" s="19" t="s">
        <v>477</v>
      </c>
      <c r="AN29" s="19" t="s">
        <v>477</v>
      </c>
      <c r="AO29" s="19" t="s">
        <v>477</v>
      </c>
      <c r="AP29" s="19" t="s">
        <v>477</v>
      </c>
    </row>
    <row r="30" spans="1:42">
      <c r="A30" s="1" t="s">
        <v>173</v>
      </c>
      <c r="B30" s="1" t="str">
        <f t="shared" si="0"/>
        <v>Show</v>
      </c>
      <c r="C30" s="4" t="s">
        <v>43</v>
      </c>
      <c r="E30" s="11" t="str">
        <f>"""UICT"","""",""SQL="",""2=DOCNUM"",""33031580"",""14=CUSTREF"",""4203166837"",""14=U_CUSTREF"",""4203166837"",""15=DOCDATE"",""05/05/2023"",""15=TAXDATE"",""05/05/2023"",""14=CARDCODE"",""CI1261-SGD"",""14=CARDNAME"",""CHANGI GENERAL HOSPITAL PTE LTD"",""14=ITEMCODE"",""MS7JQ-00353GLP"",""14="&amp;"ITEMNAME"",""MS SQLSVRENTCORE SNGL LICSAPK MVL 2LIC CORELIC"",""10=QUANTITY"",""2.000000"",""14=U_PONO"",""943196"",""15=U_PODATE"",""03/05/2023"",""10=U_TLINTCOS"",""0.000000"",""2=SLPCODE"",""132"",""14=SLPNAME"",""E0001-CS"",""14=MEMO"",""WENDY KUM CHIOU SZE"",""14=CONTACTNAME"",""E-IN"&amp;"VOICE"",""10=LINETOTAL"",""43520.940000"",""14=U_ENR"","""",""14=U_MSENR"",""S7138270"",""14=U_MSPCN"",""83288253"",""14=ADDRESS2"",""SOPHIA CHUA_x000D_CHANGI GENERAL HOSPITAL PTE LTD 2 SIMEI STREET 3  SINGAPORE 529889_x000D_SOPHIA CHUA_x000D_TEL: 96653956_x000D_FAX: _x000D_EMAIL: sophia.chua@ihis.com.sg"&amp;""""</f>
        <v>"UICT","","SQL=","2=DOCNUM","33031580","14=CUSTREF","4203166837","14=U_CUSTREF","4203166837","15=DOCDATE","05/05/2023","15=TAXDATE","05/05/2023","14=CARDCODE","CI1261-SGD","14=CARDNAME","CHANGI GENERAL HOSPITAL PTE LTD","14=ITEMCODE","MS7JQ-00353GLP","14=ITEMNAME","MS SQLSVRENTCORE SNGL LICSAPK MVL 2LIC CORELIC","10=QUANTITY","2.000000","14=U_PONO","943196","15=U_PODATE","03/05/2023","10=U_TLINTCOS","0.000000","2=SLPCODE","132","14=SLPNAME","E0001-CS","14=MEMO","WENDY KUM CHIOU SZE","14=CONTACTNAME","E-INVOICE","10=LINETOTAL","43520.940000","14=U_ENR","","14=U_MSENR","S7138270","14=U_MSPCN","83288253","14=ADDRESS2","SOPHIA CHUA_x000D_CHANGI GENERAL HOSPITAL PTE LTD 2 SIMEI STREET 3  SINGAPORE 529889_x000D_SOPHIA CHUA_x000D_TEL: 96653956_x000D_FAX: _x000D_EMAIL: sophia.chua@ihis.com.sg"</v>
      </c>
      <c r="K30" s="19">
        <f t="shared" si="1"/>
        <v>5</v>
      </c>
      <c r="L30" s="19">
        <f t="shared" si="2"/>
        <v>2023</v>
      </c>
      <c r="M30" s="4">
        <v>33031580</v>
      </c>
      <c r="N30" s="30">
        <v>45051</v>
      </c>
      <c r="O30" s="19" t="s">
        <v>469</v>
      </c>
      <c r="P30" s="19" t="s">
        <v>494</v>
      </c>
      <c r="Q30" s="19"/>
      <c r="R30" s="19" t="s">
        <v>495</v>
      </c>
      <c r="S30" s="4" t="s">
        <v>496</v>
      </c>
      <c r="T30" s="19" t="s">
        <v>497</v>
      </c>
      <c r="U30" s="19">
        <v>943196</v>
      </c>
      <c r="V30" s="42">
        <v>45049</v>
      </c>
      <c r="W30" s="42">
        <v>45051</v>
      </c>
      <c r="X30" s="43">
        <f t="shared" si="3"/>
        <v>2</v>
      </c>
      <c r="Y30" s="44" t="s">
        <v>498</v>
      </c>
      <c r="Z30" s="44" t="s">
        <v>499</v>
      </c>
      <c r="AA30" s="44" t="s">
        <v>476</v>
      </c>
      <c r="AB30" s="43">
        <v>2</v>
      </c>
      <c r="AC30" s="51">
        <f t="shared" si="4"/>
        <v>21760.47</v>
      </c>
      <c r="AD30" s="31">
        <v>43520.94</v>
      </c>
      <c r="AE30" s="19" t="s">
        <v>477</v>
      </c>
      <c r="AF30" s="45">
        <v>43520.94</v>
      </c>
      <c r="AG30" s="30" t="s">
        <v>72</v>
      </c>
      <c r="AH30" s="46" t="s">
        <v>500</v>
      </c>
      <c r="AI30" s="47" t="s">
        <v>73</v>
      </c>
      <c r="AJ30" s="47" t="s">
        <v>74</v>
      </c>
      <c r="AK30" s="3" t="s">
        <v>498</v>
      </c>
      <c r="AL30" s="3" t="s">
        <v>499</v>
      </c>
      <c r="AM30" s="19" t="s">
        <v>512</v>
      </c>
      <c r="AN30" s="19" t="s">
        <v>511</v>
      </c>
      <c r="AO30" s="19" t="s">
        <v>513</v>
      </c>
      <c r="AP30" s="19" t="s">
        <v>477</v>
      </c>
    </row>
    <row r="31" spans="1:42">
      <c r="A31" s="1" t="s">
        <v>173</v>
      </c>
      <c r="B31" s="1" t="str">
        <f t="shared" si="0"/>
        <v>Show</v>
      </c>
      <c r="C31" s="4" t="s">
        <v>43</v>
      </c>
      <c r="E31" s="11" t="str">
        <f>"""UICT"","""",""SQL="",""2=DOCNUM"",""33031580"",""14=CUSTREF"",""4203166837"",""14=U_CUSTREF"",""4203166837"",""15=DOCDATE"",""05/05/2023"",""15=TAXDATE"",""05/05/2023"",""14=CARDCODE"",""CI1261-SGD"",""14=CARDNAME"",""CHANGI GENERAL HOSPITAL PTE LTD"",""14=ITEMCODE"",""MS9EA-00267GLP"",""14="&amp;"ITEMNAME"",""MS WINSVRDCCORE SNGL LICSAPK MVL 2LIC CORELIC"",""10=QUANTITY"",""20.000000"",""14=U_PONO"",""943196"",""15=U_PODATE"",""03/05/2023"",""10=U_TLINTCOS"",""0.000000"",""2=SLPCODE"",""132"",""14=SLPNAME"",""E0001-CS"",""14=MEMO"",""WENDY KUM CHIOU SZE"",""14=CONTACTNAME"",""E-IN"&amp;"VOICE"",""10=LINETOTAL"",""22147.400000"",""14=U_ENR"","""",""14=U_MSENR"",""S7138270"",""14=U_MSPCN"",""83288253"",""14=ADDRESS2"",""SOPHIA CHUA_x000D_CHANGI GENERAL HOSPITAL PTE LTD 2 SIMEI STREET 3  SINGAPORE 529889_x000D_SOPHIA CHUA_x000D_TEL: 96653956_x000D_FAX: _x000D_EMAIL: sophia.chua@ihis.com.sg"&amp;""""</f>
        <v>"UICT","","SQL=","2=DOCNUM","33031580","14=CUSTREF","4203166837","14=U_CUSTREF","4203166837","15=DOCDATE","05/05/2023","15=TAXDATE","05/05/2023","14=CARDCODE","CI1261-SGD","14=CARDNAME","CHANGI GENERAL HOSPITAL PTE LTD","14=ITEMCODE","MS9EA-00267GLP","14=ITEMNAME","MS WINSVRDCCORE SNGL LICSAPK MVL 2LIC CORELIC","10=QUANTITY","20.000000","14=U_PONO","943196","15=U_PODATE","03/05/2023","10=U_TLINTCOS","0.000000","2=SLPCODE","132","14=SLPNAME","E0001-CS","14=MEMO","WENDY KUM CHIOU SZE","14=CONTACTNAME","E-INVOICE","10=LINETOTAL","22147.400000","14=U_ENR","","14=U_MSENR","S7138270","14=U_MSPCN","83288253","14=ADDRESS2","SOPHIA CHUA_x000D_CHANGI GENERAL HOSPITAL PTE LTD 2 SIMEI STREET 3  SINGAPORE 529889_x000D_SOPHIA CHUA_x000D_TEL: 96653956_x000D_FAX: _x000D_EMAIL: sophia.chua@ihis.com.sg"</v>
      </c>
      <c r="K31" s="19">
        <f t="shared" si="1"/>
        <v>5</v>
      </c>
      <c r="L31" s="19">
        <f t="shared" si="2"/>
        <v>2023</v>
      </c>
      <c r="M31" s="4">
        <v>33031580</v>
      </c>
      <c r="N31" s="30">
        <v>45051</v>
      </c>
      <c r="O31" s="19" t="s">
        <v>469</v>
      </c>
      <c r="P31" s="19" t="s">
        <v>494</v>
      </c>
      <c r="Q31" s="19"/>
      <c r="R31" s="19" t="s">
        <v>495</v>
      </c>
      <c r="S31" s="4" t="s">
        <v>496</v>
      </c>
      <c r="T31" s="19" t="s">
        <v>497</v>
      </c>
      <c r="U31" s="19">
        <v>943196</v>
      </c>
      <c r="V31" s="42">
        <v>45049</v>
      </c>
      <c r="W31" s="42">
        <v>45051</v>
      </c>
      <c r="X31" s="43">
        <f t="shared" si="3"/>
        <v>2</v>
      </c>
      <c r="Y31" s="44" t="s">
        <v>501</v>
      </c>
      <c r="Z31" s="44" t="s">
        <v>502</v>
      </c>
      <c r="AA31" s="44" t="s">
        <v>476</v>
      </c>
      <c r="AB31" s="43">
        <v>20</v>
      </c>
      <c r="AC31" s="51">
        <f t="shared" si="4"/>
        <v>1107.3700000000001</v>
      </c>
      <c r="AD31" s="31">
        <v>22147.4</v>
      </c>
      <c r="AE31" s="19" t="s">
        <v>477</v>
      </c>
      <c r="AF31" s="45">
        <v>22147.4</v>
      </c>
      <c r="AG31" s="30" t="s">
        <v>72</v>
      </c>
      <c r="AH31" s="46" t="s">
        <v>500</v>
      </c>
      <c r="AI31" s="47" t="s">
        <v>73</v>
      </c>
      <c r="AJ31" s="47" t="s">
        <v>74</v>
      </c>
      <c r="AK31" s="3" t="s">
        <v>501</v>
      </c>
      <c r="AL31" s="3" t="s">
        <v>502</v>
      </c>
      <c r="AM31" s="19" t="s">
        <v>512</v>
      </c>
      <c r="AN31" s="19" t="s">
        <v>511</v>
      </c>
      <c r="AO31" s="19" t="s">
        <v>513</v>
      </c>
      <c r="AP31" s="19" t="s">
        <v>477</v>
      </c>
    </row>
    <row r="32" spans="1:42">
      <c r="A32" s="1" t="s">
        <v>173</v>
      </c>
      <c r="B32" s="1" t="str">
        <f t="shared" si="0"/>
        <v>Show</v>
      </c>
      <c r="C32" s="4" t="s">
        <v>43</v>
      </c>
      <c r="E32" s="11" t="str">
        <f>"""UICT"","""",""SQL="",""2=DOCNUM"",""33031616"",""14=CUSTREF"",""9023700061"",""14=U_CUSTREF"",""9023700061"",""15=DOCDATE"",""11/05/2023"",""15=TAXDATE"",""11/05/2023"",""14=CARDCODE"",""CI1209-SGD"",""14=CARDNAME"",""SINGHEALTH POLYCLINICS"",""14=ITEMCODE"",""MS9EM-00831-GLP"",""14=ITEMNAME"&amp;""",""MS WIN SVR STD CORE 2022 SNGL 16 LIC CORE LIC"",""10=QUANTITY"",""5.000000"",""14=U_PONO"",""943314"",""15=U_PODATE"",""09/05/2023"",""10=U_TLINTCOS"",""0.000000"",""2=SLPCODE"",""132"",""14=SLPNAME"",""E0001-CS"",""14=MEMO"",""WENDY KUM CHIOU SZE"",""14=CONTACTNAME"",""ACCOUNTS PAYA"&amp;"BLE - FINANCE DEPARTMENT"",""10=LINETOTAL"",""4793.150000"",""14=U_ENR"","""",""14=U_MSENR"",""S7138270"",""14=U_MSPCN"",""868CE4DB"",""14=ADDRESS2"",""EILEEN CHUA /VICTOR WONG_x000D_SINGHEALTH POLYCLINIC HQ 167 JALAN BUKIT MERAH #15-10, CONNECTION ONE, TOWER 5 SINGAPORE 150167_x000D_EI"&amp;"LEEN CHUA /VICTOR WONG_x000D_TEL: 94765652_x000D_FAX: victor.wong.k.f@singhealth.com.s_x000D_EMAIL: eileen.chua@ihis.com.sg"""</f>
        <v>"UICT","","SQL=","2=DOCNUM","33031616","14=CUSTREF","9023700061","14=U_CUSTREF","9023700061","15=DOCDATE","11/05/2023","15=TAXDATE","11/05/2023","14=CARDCODE","CI1209-SGD","14=CARDNAME","SINGHEALTH POLYCLINICS","14=ITEMCODE","MS9EM-00831-GLP","14=ITEMNAME","MS WIN SVR STD CORE 2022 SNGL 16 LIC CORE LIC","10=QUANTITY","5.000000","14=U_PONO","943314","15=U_PODATE","09/05/2023","10=U_TLINTCOS","0.000000","2=SLPCODE","132","14=SLPNAME","E0001-CS","14=MEMO","WENDY KUM CHIOU SZE","14=CONTACTNAME","ACCOUNTS PAYABLE - FINANCE DEPARTMENT","10=LINETOTAL","4793.150000","14=U_ENR","","14=U_MSENR","S7138270","14=U_MSPCN","868CE4DB","14=ADDRESS2","EILEEN CHUA /VICTOR WONG_x000D_SINGHEALTH POLYCLINIC HQ 167 JALAN BUKIT MERAH #15-10, CONNECTION ONE, TOWER 5 SINGAPORE 150167_x000D_EILEEN CHUA /VICTOR WONG_x000D_TEL: 94765652_x000D_FAX: victor.wong.k.f@singhealth.com.s_x000D_EMAIL: eileen.chua@ihis.com.sg"</v>
      </c>
      <c r="K32" s="19">
        <f t="shared" si="1"/>
        <v>5</v>
      </c>
      <c r="L32" s="19">
        <f t="shared" si="2"/>
        <v>2023</v>
      </c>
      <c r="M32" s="4">
        <v>33031616</v>
      </c>
      <c r="N32" s="30">
        <v>45057</v>
      </c>
      <c r="O32" s="19" t="s">
        <v>469</v>
      </c>
      <c r="P32" s="19" t="s">
        <v>483</v>
      </c>
      <c r="Q32" s="19"/>
      <c r="R32" s="19" t="s">
        <v>484</v>
      </c>
      <c r="S32" s="4" t="s">
        <v>485</v>
      </c>
      <c r="T32" s="19" t="s">
        <v>503</v>
      </c>
      <c r="U32" s="19">
        <v>943314</v>
      </c>
      <c r="V32" s="42">
        <v>45055</v>
      </c>
      <c r="W32" s="42">
        <v>45057</v>
      </c>
      <c r="X32" s="43">
        <f t="shared" si="3"/>
        <v>2</v>
      </c>
      <c r="Y32" s="44" t="s">
        <v>504</v>
      </c>
      <c r="Z32" s="44" t="s">
        <v>505</v>
      </c>
      <c r="AA32" s="44" t="s">
        <v>476</v>
      </c>
      <c r="AB32" s="43">
        <v>5</v>
      </c>
      <c r="AC32" s="51">
        <f t="shared" si="4"/>
        <v>958.62999999999988</v>
      </c>
      <c r="AD32" s="31">
        <v>4793.1499999999996</v>
      </c>
      <c r="AE32" s="19" t="s">
        <v>477</v>
      </c>
      <c r="AF32" s="45">
        <v>4793.1499999999996</v>
      </c>
      <c r="AG32" s="30" t="s">
        <v>72</v>
      </c>
      <c r="AH32" s="46" t="s">
        <v>506</v>
      </c>
      <c r="AI32" s="47" t="s">
        <v>73</v>
      </c>
      <c r="AJ32" s="47" t="s">
        <v>74</v>
      </c>
      <c r="AK32" s="3" t="s">
        <v>504</v>
      </c>
      <c r="AL32" s="3" t="s">
        <v>505</v>
      </c>
      <c r="AM32" s="19" t="s">
        <v>477</v>
      </c>
      <c r="AN32" s="19" t="s">
        <v>477</v>
      </c>
      <c r="AO32" s="19" t="s">
        <v>477</v>
      </c>
      <c r="AP32" s="19" t="s">
        <v>477</v>
      </c>
    </row>
    <row r="33" spans="1:43">
      <c r="A33" s="1" t="s">
        <v>173</v>
      </c>
      <c r="B33" s="1" t="str">
        <f t="shared" si="0"/>
        <v>Show</v>
      </c>
      <c r="C33" s="4" t="s">
        <v>43</v>
      </c>
      <c r="E33" s="11" t="str">
        <f>"""UICT"","""",""SQL="",""2=DOCNUM"",""33031616"",""14=CUSTREF"",""9023700061"",""14=U_CUSTREF"",""9023700061"",""15=DOCDATE"",""11/05/2023"",""15=TAXDATE"",""11/05/2023"",""14=CARDCODE"",""CI1209-SGD"",""14=CARDNAME"",""SINGHEALTH POLYCLINICS"",""14=ITEMCODE"",""MS6VC-04397GLP"",""14=ITEMNAME"""&amp;",""MS WIN REMOTE DESKTOP SERVICES CAL 2022 SNGL UCAL"",""10=QUANTITY"",""20.000000"",""14=U_PONO"",""943314"",""15=U_PODATE"",""09/05/2023"",""10=U_TLINTCOS"",""0.000000"",""2=SLPCODE"",""132"",""14=SLPNAME"",""E0001-CS"",""14=MEMO"",""WENDY KUM CHIOU SZE"",""14=CONTACTNAME"",""ACCOUNTS "&amp;"PAYABLE - FINANCE DEPARTMENT"",""10=LINETOTAL"",""2596.000000"",""14=U_ENR"","""",""14=U_MSENR"",""S7138270"",""14=U_MSPCN"",""868CE4DB"",""14=ADDRESS2"",""EILEEN CHUA /VICTOR WONG_x000D_SINGHEALTH POLYCLINIC HQ 167 JALAN BUKIT MERAH #15-10, CONNECTION ONE, TOWER 5 SINGAPORE 15016"&amp;"7_x000D_EILEEN CHUA /VICTOR WONG_x000D_TEL: 94765652_x000D_FAX: victor.wong.k.f@singhealth.com.s_x000D_EMAIL: eileen.chua@ihis.com.sg"""</f>
        <v>"UICT","","SQL=","2=DOCNUM","33031616","14=CUSTREF","9023700061","14=U_CUSTREF","9023700061","15=DOCDATE","11/05/2023","15=TAXDATE","11/05/2023","14=CARDCODE","CI1209-SGD","14=CARDNAME","SINGHEALTH POLYCLINICS","14=ITEMCODE","MS6VC-04397GLP","14=ITEMNAME","MS WIN REMOTE DESKTOP SERVICES CAL 2022 SNGL UCAL","10=QUANTITY","20.000000","14=U_PONO","943314","15=U_PODATE","09/05/2023","10=U_TLINTCOS","0.000000","2=SLPCODE","132","14=SLPNAME","E0001-CS","14=MEMO","WENDY KUM CHIOU SZE","14=CONTACTNAME","ACCOUNTS PAYABLE - FINANCE DEPARTMENT","10=LINETOTAL","2596.000000","14=U_ENR","","14=U_MSENR","S7138270","14=U_MSPCN","868CE4DB","14=ADDRESS2","EILEEN CHUA /VICTOR WONG_x000D_SINGHEALTH POLYCLINIC HQ 167 JALAN BUKIT MERAH #15-10, CONNECTION ONE, TOWER 5 SINGAPORE 150167_x000D_EILEEN CHUA /VICTOR WONG_x000D_TEL: 94765652_x000D_FAX: victor.wong.k.f@singhealth.com.s_x000D_EMAIL: eileen.chua@ihis.com.sg"</v>
      </c>
      <c r="K33" s="19">
        <f t="shared" si="1"/>
        <v>5</v>
      </c>
      <c r="L33" s="19">
        <f t="shared" si="2"/>
        <v>2023</v>
      </c>
      <c r="M33" s="4">
        <v>33031616</v>
      </c>
      <c r="N33" s="30">
        <v>45057</v>
      </c>
      <c r="O33" s="19" t="s">
        <v>469</v>
      </c>
      <c r="P33" s="19" t="s">
        <v>483</v>
      </c>
      <c r="Q33" s="19"/>
      <c r="R33" s="19" t="s">
        <v>484</v>
      </c>
      <c r="S33" s="4" t="s">
        <v>485</v>
      </c>
      <c r="T33" s="19" t="s">
        <v>503</v>
      </c>
      <c r="U33" s="19">
        <v>943314</v>
      </c>
      <c r="V33" s="42">
        <v>45055</v>
      </c>
      <c r="W33" s="42">
        <v>45057</v>
      </c>
      <c r="X33" s="43">
        <f t="shared" si="3"/>
        <v>2</v>
      </c>
      <c r="Y33" s="44" t="s">
        <v>507</v>
      </c>
      <c r="Z33" s="44" t="s">
        <v>508</v>
      </c>
      <c r="AA33" s="44" t="s">
        <v>476</v>
      </c>
      <c r="AB33" s="43">
        <v>20</v>
      </c>
      <c r="AC33" s="51">
        <f t="shared" si="4"/>
        <v>129.80000000000001</v>
      </c>
      <c r="AD33" s="31">
        <v>2596</v>
      </c>
      <c r="AE33" s="19" t="s">
        <v>477</v>
      </c>
      <c r="AF33" s="45">
        <v>2596</v>
      </c>
      <c r="AG33" s="30" t="s">
        <v>72</v>
      </c>
      <c r="AH33" s="46" t="s">
        <v>506</v>
      </c>
      <c r="AI33" s="47" t="s">
        <v>73</v>
      </c>
      <c r="AJ33" s="47" t="s">
        <v>74</v>
      </c>
      <c r="AK33" s="3" t="s">
        <v>507</v>
      </c>
      <c r="AL33" s="3" t="s">
        <v>508</v>
      </c>
      <c r="AM33" s="19" t="s">
        <v>477</v>
      </c>
      <c r="AN33" s="19" t="s">
        <v>477</v>
      </c>
      <c r="AO33" s="19" t="s">
        <v>477</v>
      </c>
      <c r="AP33" s="19" t="s">
        <v>477</v>
      </c>
    </row>
    <row r="34" spans="1:43" hidden="1">
      <c r="B34" s="1" t="str">
        <f>IF(K34="","Hide","Show")</f>
        <v>Hide</v>
      </c>
      <c r="C34" s="4" t="s">
        <v>44</v>
      </c>
      <c r="E34" s="11" t="s">
        <v>468</v>
      </c>
      <c r="K34" s="4" t="s">
        <v>468</v>
      </c>
      <c r="L34" s="30" t="s">
        <v>468</v>
      </c>
      <c r="M34" s="4" t="s">
        <v>468</v>
      </c>
      <c r="N34" s="4" t="s">
        <v>468</v>
      </c>
      <c r="O34" s="4" t="s">
        <v>468</v>
      </c>
      <c r="P34" s="4" t="s">
        <v>468</v>
      </c>
      <c r="Q34" s="3" t="s">
        <v>468</v>
      </c>
      <c r="R34" s="5"/>
      <c r="S34" s="4" t="s">
        <v>468</v>
      </c>
      <c r="T34" s="4" t="s">
        <v>468</v>
      </c>
      <c r="V34" s="4" t="s">
        <v>468</v>
      </c>
      <c r="W34" s="17" t="s">
        <v>468</v>
      </c>
      <c r="X34" s="4" t="s">
        <v>468</v>
      </c>
      <c r="Y34" s="16" t="s">
        <v>468</v>
      </c>
      <c r="Z34" s="5" t="s">
        <v>468</v>
      </c>
      <c r="AA34" s="4" t="s">
        <v>468</v>
      </c>
      <c r="AB34" s="47">
        <f>IFERROR(AC34/W34,0)</f>
        <v>0</v>
      </c>
      <c r="AC34" s="31" t="s">
        <v>468</v>
      </c>
    </row>
    <row r="35" spans="1:43" hidden="1">
      <c r="B35" s="1" t="str">
        <f>IF(K35="","Hide","Show")</f>
        <v>Hide</v>
      </c>
      <c r="C35" s="4" t="s">
        <v>45</v>
      </c>
      <c r="E35" s="11" t="s">
        <v>468</v>
      </c>
      <c r="K35" s="4" t="s">
        <v>468</v>
      </c>
      <c r="L35" s="30" t="s">
        <v>468</v>
      </c>
      <c r="M35" s="4" t="s">
        <v>468</v>
      </c>
      <c r="N35" s="4" t="s">
        <v>468</v>
      </c>
      <c r="O35" s="4" t="s">
        <v>468</v>
      </c>
      <c r="P35" s="4" t="s">
        <v>468</v>
      </c>
      <c r="Q35" s="3" t="s">
        <v>468</v>
      </c>
      <c r="R35" s="5"/>
      <c r="S35" s="4" t="s">
        <v>468</v>
      </c>
      <c r="T35" s="4" t="s">
        <v>468</v>
      </c>
      <c r="V35" s="4" t="s">
        <v>468</v>
      </c>
      <c r="W35" s="17" t="s">
        <v>468</v>
      </c>
      <c r="X35" s="4" t="s">
        <v>468</v>
      </c>
      <c r="Y35" s="16" t="s">
        <v>468</v>
      </c>
      <c r="Z35" s="5" t="s">
        <v>468</v>
      </c>
      <c r="AA35" s="4" t="s">
        <v>468</v>
      </c>
      <c r="AB35" s="47">
        <f>IFERROR(AC35/W35,0)</f>
        <v>0</v>
      </c>
      <c r="AC35" s="31" t="s">
        <v>468</v>
      </c>
    </row>
    <row r="36" spans="1:43">
      <c r="AB36" s="31"/>
      <c r="AC36" s="31"/>
    </row>
    <row r="37" spans="1:43">
      <c r="AJ37" s="14"/>
    </row>
    <row r="38" spans="1:43">
      <c r="AQ38" s="14"/>
    </row>
  </sheetData>
  <sortState xmlns:xlrd2="http://schemas.microsoft.com/office/spreadsheetml/2017/richdata2" ref="K24:AC24">
    <sortCondition ref="N24"/>
  </sortState>
  <mergeCells count="1">
    <mergeCell ref="K21:AA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7852-5CFC-4F6B-A694-0A65C14A8F52}">
  <dimension ref="A1:B8"/>
  <sheetViews>
    <sheetView topLeftCell="B2" workbookViewId="0">
      <selection activeCell="B8" sqref="B8"/>
    </sheetView>
  </sheetViews>
  <sheetFormatPr defaultRowHeight="15"/>
  <cols>
    <col min="1" max="1" width="8.85546875" hidden="1" customWidth="1"/>
    <col min="2" max="2" width="13.42578125" customWidth="1"/>
  </cols>
  <sheetData>
    <row r="1" spans="1:2" hidden="1">
      <c r="A1" t="s">
        <v>76</v>
      </c>
    </row>
    <row r="5" spans="1:2">
      <c r="B5" s="48" t="s">
        <v>75</v>
      </c>
    </row>
    <row r="7" spans="1:2">
      <c r="B7" s="6" t="str">
        <f>"'CI1077-SGD', 'CI1136-SGD', 'CI1137-SGD', 'CI1139-SGD', 'CI1146-SGD', 'CI1185-SGD', 'CI1190-SGD','CI1209-SGD','CI1232-SGD','CI1256-SGD','CN0015-SGD','CE0080-SGD','CS0084-SGD',"</f>
        <v>'CI1077-SGD', 'CI1136-SGD', 'CI1137-SGD', 'CI1139-SGD', 'CI1146-SGD', 'CI1185-SGD', 'CI1190-SGD','CI1209-SGD','CI1232-SGD','CI1256-SGD','CN0015-SGD','CE0080-SGD','CS0084-SGD',</v>
      </c>
    </row>
    <row r="8" spans="1:2">
      <c r="B8" s="4" t="str">
        <f>"'CS0085-SGD','CI1238-SGD','CI1190-SGD','CS0086-SGD','CS0507-SGD','CS0507-SGD','CI1261-SGD','CS0085-SGD','CC0128-SGD','CS0222-SGD','CS0226-SGD','CS0653-SGD','CI1277-SGD','CB0059-SGD''CS0678-SGD','CS0653-SGD','CS0276-SGD','CS0200-SGD'"</f>
        <v>'CS0085-SGD','CI1238-SGD','CI1190-SGD','CS0086-SGD','CS0507-SGD','CS0507-SGD','CI1261-SGD','CS0085-SGD','CC0128-SGD','CS0222-SGD','CS0226-SGD','CS0653-SGD','CI1277-SGD','CB0059-SGD''CS0678-SGD','CS0653-SGD','CS0276-SGD','CS0200-SGD'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6AAE9-E981-4E32-88D5-7EFFDF5956D7}">
  <dimension ref="A1:E30"/>
  <sheetViews>
    <sheetView workbookViewId="0"/>
  </sheetViews>
  <sheetFormatPr defaultRowHeight="15"/>
  <sheetData>
    <row r="1" spans="1:5">
      <c r="A1" s="50" t="s">
        <v>89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48FC-8785-4DF7-9F2A-CFC206AD7A9D}">
  <dimension ref="A1:E30"/>
  <sheetViews>
    <sheetView workbookViewId="0"/>
  </sheetViews>
  <sheetFormatPr defaultRowHeight="15"/>
  <sheetData>
    <row r="1" spans="1:5">
      <c r="A1" s="50" t="s">
        <v>89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337CD0-F48D-4780-BDDF-F72540A38DB7}">
  <dimension ref="A1:AO28"/>
  <sheetViews>
    <sheetView workbookViewId="0"/>
  </sheetViews>
  <sheetFormatPr defaultRowHeight="15"/>
  <sheetData>
    <row r="1" spans="1:34">
      <c r="A1" s="50" t="s">
        <v>172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B25" s="50" t="s">
        <v>134</v>
      </c>
      <c r="C25" s="50" t="s">
        <v>44</v>
      </c>
      <c r="E25" s="50" t="s">
        <v>135</v>
      </c>
      <c r="K25" s="50" t="s">
        <v>136</v>
      </c>
      <c r="L25" s="50" t="s">
        <v>137</v>
      </c>
      <c r="M25" s="50" t="s">
        <v>138</v>
      </c>
      <c r="N25" s="50" t="s">
        <v>139</v>
      </c>
      <c r="O25" s="50" t="s">
        <v>140</v>
      </c>
      <c r="P25" s="50" t="s">
        <v>141</v>
      </c>
      <c r="Q25" s="50" t="s">
        <v>142</v>
      </c>
      <c r="S25" s="50" t="s">
        <v>141</v>
      </c>
      <c r="T25" s="50" t="s">
        <v>143</v>
      </c>
      <c r="U25" s="50" t="s">
        <v>144</v>
      </c>
      <c r="V25" s="50" t="s">
        <v>145</v>
      </c>
      <c r="W25" s="50" t="s">
        <v>146</v>
      </c>
      <c r="X25" s="50" t="s">
        <v>147</v>
      </c>
      <c r="Y25" s="50" t="s">
        <v>148</v>
      </c>
      <c r="Z25" s="50" t="s">
        <v>149</v>
      </c>
      <c r="AA25" s="50" t="s">
        <v>150</v>
      </c>
      <c r="AB25" s="50" t="s">
        <v>151</v>
      </c>
    </row>
    <row r="26" spans="1:41">
      <c r="B26" s="50" t="s">
        <v>152</v>
      </c>
      <c r="C26" s="50" t="s">
        <v>45</v>
      </c>
      <c r="E26" s="50" t="s">
        <v>153</v>
      </c>
      <c r="K26" s="50" t="s">
        <v>154</v>
      </c>
      <c r="L26" s="50" t="s">
        <v>155</v>
      </c>
      <c r="M26" s="50" t="s">
        <v>156</v>
      </c>
      <c r="N26" s="50" t="s">
        <v>157</v>
      </c>
      <c r="O26" s="50" t="s">
        <v>158</v>
      </c>
      <c r="P26" s="50" t="s">
        <v>159</v>
      </c>
      <c r="Q26" s="50" t="s">
        <v>160</v>
      </c>
      <c r="S26" s="50" t="s">
        <v>159</v>
      </c>
      <c r="T26" s="50" t="s">
        <v>161</v>
      </c>
      <c r="U26" s="50" t="s">
        <v>162</v>
      </c>
      <c r="V26" s="50" t="s">
        <v>163</v>
      </c>
      <c r="W26" s="50" t="s">
        <v>164</v>
      </c>
      <c r="X26" s="50" t="s">
        <v>165</v>
      </c>
      <c r="Y26" s="50" t="s">
        <v>166</v>
      </c>
      <c r="Z26" s="50" t="s">
        <v>167</v>
      </c>
      <c r="AA26" s="50" t="s">
        <v>168</v>
      </c>
      <c r="AB26" s="50" t="s">
        <v>169</v>
      </c>
    </row>
    <row r="28" spans="1:41">
      <c r="AA28" s="50" t="s">
        <v>170</v>
      </c>
      <c r="AB28" s="50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CFBB6-41E0-4A1C-B4A7-F2A3EDBCEAD8}">
  <dimension ref="A1:AO28"/>
  <sheetViews>
    <sheetView workbookViewId="0"/>
  </sheetViews>
  <sheetFormatPr defaultRowHeight="15"/>
  <sheetData>
    <row r="1" spans="1:34">
      <c r="A1" s="50" t="s">
        <v>172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B25" s="50" t="s">
        <v>134</v>
      </c>
      <c r="C25" s="50" t="s">
        <v>44</v>
      </c>
      <c r="E25" s="50" t="s">
        <v>135</v>
      </c>
      <c r="K25" s="50" t="s">
        <v>136</v>
      </c>
      <c r="L25" s="50" t="s">
        <v>137</v>
      </c>
      <c r="M25" s="50" t="s">
        <v>138</v>
      </c>
      <c r="N25" s="50" t="s">
        <v>139</v>
      </c>
      <c r="O25" s="50" t="s">
        <v>140</v>
      </c>
      <c r="P25" s="50" t="s">
        <v>141</v>
      </c>
      <c r="Q25" s="50" t="s">
        <v>142</v>
      </c>
      <c r="S25" s="50" t="s">
        <v>141</v>
      </c>
      <c r="T25" s="50" t="s">
        <v>143</v>
      </c>
      <c r="U25" s="50" t="s">
        <v>144</v>
      </c>
      <c r="V25" s="50" t="s">
        <v>145</v>
      </c>
      <c r="W25" s="50" t="s">
        <v>146</v>
      </c>
      <c r="X25" s="50" t="s">
        <v>147</v>
      </c>
      <c r="Y25" s="50" t="s">
        <v>148</v>
      </c>
      <c r="Z25" s="50" t="s">
        <v>149</v>
      </c>
      <c r="AA25" s="50" t="s">
        <v>150</v>
      </c>
      <c r="AB25" s="50" t="s">
        <v>151</v>
      </c>
    </row>
    <row r="26" spans="1:41">
      <c r="B26" s="50" t="s">
        <v>152</v>
      </c>
      <c r="C26" s="50" t="s">
        <v>45</v>
      </c>
      <c r="E26" s="50" t="s">
        <v>153</v>
      </c>
      <c r="K26" s="50" t="s">
        <v>154</v>
      </c>
      <c r="L26" s="50" t="s">
        <v>155</v>
      </c>
      <c r="M26" s="50" t="s">
        <v>156</v>
      </c>
      <c r="N26" s="50" t="s">
        <v>157</v>
      </c>
      <c r="O26" s="50" t="s">
        <v>158</v>
      </c>
      <c r="P26" s="50" t="s">
        <v>159</v>
      </c>
      <c r="Q26" s="50" t="s">
        <v>160</v>
      </c>
      <c r="S26" s="50" t="s">
        <v>159</v>
      </c>
      <c r="T26" s="50" t="s">
        <v>161</v>
      </c>
      <c r="U26" s="50" t="s">
        <v>162</v>
      </c>
      <c r="V26" s="50" t="s">
        <v>163</v>
      </c>
      <c r="W26" s="50" t="s">
        <v>164</v>
      </c>
      <c r="X26" s="50" t="s">
        <v>165</v>
      </c>
      <c r="Y26" s="50" t="s">
        <v>166</v>
      </c>
      <c r="Z26" s="50" t="s">
        <v>167</v>
      </c>
      <c r="AA26" s="50" t="s">
        <v>168</v>
      </c>
      <c r="AB26" s="50" t="s">
        <v>169</v>
      </c>
    </row>
    <row r="28" spans="1:41">
      <c r="AA28" s="50" t="s">
        <v>170</v>
      </c>
      <c r="AB28" s="50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E46E5-A402-42CB-9C49-0AEA1C70E310}">
  <dimension ref="A1:E30"/>
  <sheetViews>
    <sheetView workbookViewId="0"/>
  </sheetViews>
  <sheetFormatPr defaultRowHeight="15"/>
  <sheetData>
    <row r="1" spans="1:5">
      <c r="A1" s="50" t="s">
        <v>175</v>
      </c>
      <c r="B1" s="50" t="s">
        <v>1</v>
      </c>
      <c r="C1" s="50" t="s">
        <v>2</v>
      </c>
      <c r="D1" s="50" t="s">
        <v>3</v>
      </c>
    </row>
    <row r="2" spans="1:5">
      <c r="B2" s="50" t="s">
        <v>18</v>
      </c>
      <c r="C2" s="50" t="s">
        <v>4</v>
      </c>
    </row>
    <row r="3" spans="1:5">
      <c r="A3" s="50" t="s">
        <v>0</v>
      </c>
      <c r="B3" s="50" t="s">
        <v>5</v>
      </c>
      <c r="C3" s="50" t="s">
        <v>77</v>
      </c>
    </row>
    <row r="4" spans="1:5">
      <c r="A4" s="50" t="s">
        <v>0</v>
      </c>
      <c r="B4" s="50" t="s">
        <v>6</v>
      </c>
      <c r="C4" s="50" t="s">
        <v>78</v>
      </c>
    </row>
    <row r="5" spans="1:5">
      <c r="A5" s="50" t="s">
        <v>0</v>
      </c>
      <c r="B5" s="50" t="s">
        <v>25</v>
      </c>
      <c r="C5" s="50" t="s">
        <v>79</v>
      </c>
      <c r="D5" s="50" t="s">
        <v>80</v>
      </c>
      <c r="E5" s="50" t="s">
        <v>51</v>
      </c>
    </row>
    <row r="8" spans="1:5">
      <c r="A8" s="50" t="s">
        <v>8</v>
      </c>
      <c r="C8" s="50" t="s">
        <v>81</v>
      </c>
    </row>
    <row r="9" spans="1:5">
      <c r="A9" s="50" t="s">
        <v>9</v>
      </c>
      <c r="C9" s="50" t="s">
        <v>82</v>
      </c>
    </row>
    <row r="10" spans="1:5">
      <c r="B10" s="50" t="s">
        <v>37</v>
      </c>
      <c r="C10" s="50" t="s">
        <v>83</v>
      </c>
    </row>
    <row r="11" spans="1:5">
      <c r="B11" s="50" t="s">
        <v>35</v>
      </c>
      <c r="C11" s="50" t="s">
        <v>83</v>
      </c>
    </row>
    <row r="12" spans="1:5">
      <c r="B12" s="50" t="s">
        <v>38</v>
      </c>
      <c r="C12" s="50" t="s">
        <v>84</v>
      </c>
    </row>
    <row r="13" spans="1:5">
      <c r="B13" s="50" t="s">
        <v>39</v>
      </c>
      <c r="C13" s="50" t="s">
        <v>85</v>
      </c>
      <c r="D13" s="50" t="s">
        <v>86</v>
      </c>
    </row>
    <row r="14" spans="1:5">
      <c r="D14" s="50" t="s">
        <v>87</v>
      </c>
    </row>
    <row r="15" spans="1:5">
      <c r="D15" s="50" t="s">
        <v>52</v>
      </c>
    </row>
    <row r="28" spans="3:4">
      <c r="C28" s="50" t="s">
        <v>53</v>
      </c>
      <c r="D28" s="50" t="s">
        <v>52</v>
      </c>
    </row>
    <row r="29" spans="3:4">
      <c r="D29" s="50" t="s">
        <v>86</v>
      </c>
    </row>
    <row r="30" spans="3:4">
      <c r="D30" s="50" t="s">
        <v>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D9EED-63B0-4334-A4AE-7744A4355D04}">
  <dimension ref="A1:AO38"/>
  <sheetViews>
    <sheetView workbookViewId="0"/>
  </sheetViews>
  <sheetFormatPr defaultRowHeight="15"/>
  <sheetData>
    <row r="1" spans="1:34">
      <c r="A1" s="50" t="s">
        <v>467</v>
      </c>
      <c r="B1" s="50" t="s">
        <v>41</v>
      </c>
      <c r="C1" s="50" t="s">
        <v>7</v>
      </c>
      <c r="D1" s="50" t="s">
        <v>7</v>
      </c>
      <c r="E1" s="50" t="s">
        <v>7</v>
      </c>
      <c r="F1" s="50" t="s">
        <v>7</v>
      </c>
      <c r="G1" s="50" t="s">
        <v>7</v>
      </c>
      <c r="H1" s="50" t="s">
        <v>7</v>
      </c>
      <c r="I1" s="50" t="s">
        <v>7</v>
      </c>
      <c r="J1" s="50" t="s">
        <v>48</v>
      </c>
      <c r="K1" s="50" t="s">
        <v>17</v>
      </c>
      <c r="L1" s="50" t="s">
        <v>17</v>
      </c>
      <c r="M1" s="50" t="s">
        <v>17</v>
      </c>
      <c r="N1" s="50" t="s">
        <v>17</v>
      </c>
      <c r="O1" s="50" t="s">
        <v>17</v>
      </c>
      <c r="P1" s="50" t="s">
        <v>17</v>
      </c>
      <c r="Q1" s="50" t="s">
        <v>17</v>
      </c>
      <c r="R1" s="50" t="s">
        <v>17</v>
      </c>
      <c r="S1" s="50" t="s">
        <v>17</v>
      </c>
      <c r="T1" s="50" t="s">
        <v>17</v>
      </c>
      <c r="U1" s="50" t="s">
        <v>17</v>
      </c>
      <c r="V1" s="50" t="s">
        <v>17</v>
      </c>
      <c r="W1" s="50" t="s">
        <v>17</v>
      </c>
      <c r="X1" s="50" t="s">
        <v>7</v>
      </c>
      <c r="Y1" s="50" t="s">
        <v>7</v>
      </c>
      <c r="Z1" s="50" t="s">
        <v>17</v>
      </c>
      <c r="AA1" s="50" t="s">
        <v>17</v>
      </c>
      <c r="AB1" s="50" t="s">
        <v>17</v>
      </c>
      <c r="AG1" s="50" t="s">
        <v>7</v>
      </c>
      <c r="AH1" s="50" t="s">
        <v>7</v>
      </c>
    </row>
    <row r="2" spans="1:34">
      <c r="A2" s="50" t="s">
        <v>7</v>
      </c>
      <c r="D2" s="50" t="s">
        <v>18</v>
      </c>
      <c r="E2" s="50" t="s">
        <v>90</v>
      </c>
    </row>
    <row r="3" spans="1:34">
      <c r="A3" s="50" t="s">
        <v>7</v>
      </c>
      <c r="D3" s="50" t="s">
        <v>21</v>
      </c>
      <c r="E3" s="50" t="s">
        <v>19</v>
      </c>
      <c r="F3" s="50" t="s">
        <v>20</v>
      </c>
      <c r="G3" s="50" t="s">
        <v>22</v>
      </c>
      <c r="H3" s="50" t="s">
        <v>42</v>
      </c>
      <c r="I3" s="50" t="s">
        <v>23</v>
      </c>
    </row>
    <row r="4" spans="1:34">
      <c r="A4" s="50" t="s">
        <v>7</v>
      </c>
      <c r="C4" s="50" t="s">
        <v>11</v>
      </c>
      <c r="D4" s="50" t="s">
        <v>91</v>
      </c>
      <c r="E4" s="50" t="s">
        <v>92</v>
      </c>
      <c r="F4" s="50" t="s">
        <v>46</v>
      </c>
      <c r="G4" s="50" t="s">
        <v>24</v>
      </c>
      <c r="H4" s="50" t="s">
        <v>93</v>
      </c>
    </row>
    <row r="5" spans="1:34">
      <c r="A5" s="50" t="s">
        <v>7</v>
      </c>
      <c r="C5" s="50" t="s">
        <v>10</v>
      </c>
      <c r="D5" s="50" t="s">
        <v>94</v>
      </c>
      <c r="E5" s="50" t="s">
        <v>95</v>
      </c>
      <c r="F5" s="50" t="s">
        <v>47</v>
      </c>
      <c r="G5" s="50" t="s">
        <v>24</v>
      </c>
      <c r="H5" s="50" t="s">
        <v>93</v>
      </c>
      <c r="I5" s="50" t="s">
        <v>96</v>
      </c>
    </row>
    <row r="6" spans="1:34">
      <c r="A6" s="50" t="s">
        <v>7</v>
      </c>
      <c r="C6" s="50" t="s">
        <v>36</v>
      </c>
      <c r="D6" s="50" t="s">
        <v>97</v>
      </c>
      <c r="E6" s="50" t="s">
        <v>98</v>
      </c>
      <c r="F6" s="50" t="s">
        <v>47</v>
      </c>
      <c r="G6" s="50" t="s">
        <v>24</v>
      </c>
      <c r="H6" s="50" t="s">
        <v>93</v>
      </c>
      <c r="I6" s="50" t="s">
        <v>99</v>
      </c>
    </row>
    <row r="7" spans="1:34">
      <c r="A7" s="50" t="s">
        <v>7</v>
      </c>
    </row>
    <row r="8" spans="1:34">
      <c r="A8" s="50" t="s">
        <v>7</v>
      </c>
    </row>
    <row r="9" spans="1:34">
      <c r="A9" s="50" t="s">
        <v>7</v>
      </c>
    </row>
    <row r="10" spans="1:34">
      <c r="A10" s="50" t="s">
        <v>7</v>
      </c>
    </row>
    <row r="11" spans="1:34">
      <c r="A11" s="50" t="s">
        <v>7</v>
      </c>
      <c r="C11" s="50" t="s">
        <v>26</v>
      </c>
      <c r="E11" s="50" t="s">
        <v>100</v>
      </c>
    </row>
    <row r="12" spans="1:34">
      <c r="A12" s="50" t="s">
        <v>7</v>
      </c>
      <c r="C12" s="50" t="s">
        <v>27</v>
      </c>
      <c r="E12" s="50" t="s">
        <v>101</v>
      </c>
    </row>
    <row r="13" spans="1:34">
      <c r="A13" s="50" t="s">
        <v>7</v>
      </c>
      <c r="C13" s="50" t="s">
        <v>37</v>
      </c>
      <c r="E13" s="50" t="s">
        <v>102</v>
      </c>
    </row>
    <row r="14" spans="1:34">
      <c r="A14" s="50" t="s">
        <v>7</v>
      </c>
      <c r="C14" s="50" t="s">
        <v>35</v>
      </c>
      <c r="E14" s="50" t="s">
        <v>103</v>
      </c>
    </row>
    <row r="15" spans="1:34">
      <c r="A15" s="50" t="s">
        <v>7</v>
      </c>
      <c r="C15" s="50" t="s">
        <v>38</v>
      </c>
      <c r="E15" s="50" t="s">
        <v>104</v>
      </c>
    </row>
    <row r="16" spans="1:34">
      <c r="A16" s="50" t="s">
        <v>7</v>
      </c>
      <c r="C16" s="50" t="s">
        <v>39</v>
      </c>
      <c r="E16" s="50" t="s">
        <v>105</v>
      </c>
    </row>
    <row r="17" spans="1:41">
      <c r="A17" s="50" t="s">
        <v>7</v>
      </c>
    </row>
    <row r="18" spans="1:41">
      <c r="A18" s="50" t="s">
        <v>7</v>
      </c>
    </row>
    <row r="21" spans="1:41">
      <c r="K21" s="50" t="s">
        <v>40</v>
      </c>
    </row>
    <row r="23" spans="1:41">
      <c r="E23" s="50" t="s">
        <v>28</v>
      </c>
      <c r="K23" s="50" t="s">
        <v>54</v>
      </c>
      <c r="L23" s="50" t="s">
        <v>55</v>
      </c>
      <c r="M23" s="50" t="s">
        <v>14</v>
      </c>
      <c r="N23" s="50" t="s">
        <v>15</v>
      </c>
      <c r="O23" s="50" t="s">
        <v>29</v>
      </c>
      <c r="P23" s="50" t="s">
        <v>56</v>
      </c>
      <c r="Q23" s="50" t="s">
        <v>57</v>
      </c>
      <c r="R23" s="50" t="s">
        <v>30</v>
      </c>
      <c r="S23" s="50" t="s">
        <v>34</v>
      </c>
      <c r="T23" s="50" t="s">
        <v>32</v>
      </c>
      <c r="U23" s="50" t="s">
        <v>16</v>
      </c>
      <c r="V23" s="50" t="s">
        <v>58</v>
      </c>
      <c r="W23" s="50" t="s">
        <v>59</v>
      </c>
      <c r="X23" s="50" t="s">
        <v>33</v>
      </c>
      <c r="Y23" s="50" t="s">
        <v>12</v>
      </c>
      <c r="Z23" s="50" t="s">
        <v>31</v>
      </c>
      <c r="AA23" s="50" t="s">
        <v>13</v>
      </c>
      <c r="AB23" s="50" t="s">
        <v>49</v>
      </c>
      <c r="AC23" s="50" t="s">
        <v>50</v>
      </c>
      <c r="AD23" s="50" t="s">
        <v>60</v>
      </c>
      <c r="AE23" s="50" t="s">
        <v>61</v>
      </c>
      <c r="AF23" s="50" t="s">
        <v>62</v>
      </c>
      <c r="AG23" s="50" t="s">
        <v>63</v>
      </c>
      <c r="AH23" s="50" t="s">
        <v>64</v>
      </c>
      <c r="AI23" s="50" t="s">
        <v>65</v>
      </c>
      <c r="AJ23" s="50" t="s">
        <v>66</v>
      </c>
      <c r="AK23" s="50" t="s">
        <v>67</v>
      </c>
      <c r="AL23" s="50" t="s">
        <v>68</v>
      </c>
      <c r="AM23" s="50" t="s">
        <v>69</v>
      </c>
      <c r="AN23" s="50" t="s">
        <v>70</v>
      </c>
      <c r="AO23" s="50" t="s">
        <v>71</v>
      </c>
    </row>
    <row r="24" spans="1:41">
      <c r="B24" s="50" t="s">
        <v>106</v>
      </c>
      <c r="C24" s="50" t="s">
        <v>43</v>
      </c>
      <c r="E24" s="50" t="s">
        <v>107</v>
      </c>
      <c r="K24" s="50" t="s">
        <v>108</v>
      </c>
      <c r="L24" s="50" t="s">
        <v>109</v>
      </c>
      <c r="M24" s="50" t="s">
        <v>110</v>
      </c>
      <c r="N24" s="50" t="s">
        <v>111</v>
      </c>
      <c r="O24" s="50" t="s">
        <v>112</v>
      </c>
      <c r="P24" s="50" t="s">
        <v>113</v>
      </c>
      <c r="R24" s="50" t="s">
        <v>114</v>
      </c>
      <c r="S24" s="50" t="s">
        <v>115</v>
      </c>
      <c r="T24" s="50" t="s">
        <v>116</v>
      </c>
      <c r="U24" s="50" t="s">
        <v>117</v>
      </c>
      <c r="V24" s="50" t="s">
        <v>118</v>
      </c>
      <c r="W24" s="50" t="s">
        <v>119</v>
      </c>
      <c r="X24" s="50" t="s">
        <v>120</v>
      </c>
      <c r="Y24" s="50" t="s">
        <v>121</v>
      </c>
      <c r="Z24" s="50" t="s">
        <v>122</v>
      </c>
      <c r="AA24" s="50" t="s">
        <v>123</v>
      </c>
      <c r="AB24" s="50" t="s">
        <v>124</v>
      </c>
      <c r="AC24" s="50" t="s">
        <v>125</v>
      </c>
      <c r="AD24" s="50" t="s">
        <v>126</v>
      </c>
      <c r="AE24" s="50" t="s">
        <v>125</v>
      </c>
      <c r="AF24" s="50" t="s">
        <v>72</v>
      </c>
      <c r="AG24" s="50" t="s">
        <v>127</v>
      </c>
      <c r="AH24" s="50" t="s">
        <v>73</v>
      </c>
      <c r="AI24" s="50" t="s">
        <v>74</v>
      </c>
      <c r="AJ24" s="50" t="s">
        <v>128</v>
      </c>
      <c r="AK24" s="50" t="s">
        <v>129</v>
      </c>
      <c r="AL24" s="50" t="s">
        <v>130</v>
      </c>
      <c r="AM24" s="50" t="s">
        <v>131</v>
      </c>
      <c r="AN24" s="50" t="s">
        <v>132</v>
      </c>
      <c r="AO24" s="50" t="s">
        <v>133</v>
      </c>
    </row>
    <row r="25" spans="1:41">
      <c r="A25" s="50" t="s">
        <v>173</v>
      </c>
      <c r="B25" s="50" t="s">
        <v>134</v>
      </c>
      <c r="C25" s="50" t="s">
        <v>43</v>
      </c>
      <c r="E25" s="50" t="s">
        <v>177</v>
      </c>
      <c r="K25" s="50" t="s">
        <v>178</v>
      </c>
      <c r="L25" s="50" t="s">
        <v>179</v>
      </c>
      <c r="M25" s="50" t="s">
        <v>136</v>
      </c>
      <c r="N25" s="50" t="s">
        <v>137</v>
      </c>
      <c r="O25" s="50" t="s">
        <v>138</v>
      </c>
      <c r="P25" s="50" t="s">
        <v>180</v>
      </c>
      <c r="R25" s="50" t="s">
        <v>139</v>
      </c>
      <c r="S25" s="50" t="s">
        <v>140</v>
      </c>
      <c r="T25" s="50" t="s">
        <v>142</v>
      </c>
      <c r="U25" s="50" t="s">
        <v>181</v>
      </c>
      <c r="V25" s="50" t="s">
        <v>182</v>
      </c>
      <c r="W25" s="50" t="s">
        <v>183</v>
      </c>
      <c r="X25" s="50" t="s">
        <v>141</v>
      </c>
      <c r="Y25" s="50" t="s">
        <v>143</v>
      </c>
      <c r="Z25" s="50" t="s">
        <v>144</v>
      </c>
      <c r="AA25" s="50" t="s">
        <v>145</v>
      </c>
      <c r="AB25" s="50" t="s">
        <v>184</v>
      </c>
      <c r="AC25" s="50" t="s">
        <v>151</v>
      </c>
      <c r="AD25" s="50" t="s">
        <v>185</v>
      </c>
      <c r="AE25" s="50" t="s">
        <v>151</v>
      </c>
      <c r="AF25" s="50" t="s">
        <v>72</v>
      </c>
      <c r="AG25" s="50" t="s">
        <v>147</v>
      </c>
      <c r="AH25" s="50" t="s">
        <v>73</v>
      </c>
      <c r="AI25" s="50" t="s">
        <v>74</v>
      </c>
      <c r="AJ25" s="50" t="s">
        <v>186</v>
      </c>
      <c r="AK25" s="50" t="s">
        <v>187</v>
      </c>
      <c r="AL25" s="50" t="s">
        <v>188</v>
      </c>
      <c r="AM25" s="50" t="s">
        <v>189</v>
      </c>
      <c r="AN25" s="50" t="s">
        <v>190</v>
      </c>
      <c r="AO25" s="50" t="s">
        <v>191</v>
      </c>
    </row>
    <row r="26" spans="1:41">
      <c r="A26" s="50" t="s">
        <v>173</v>
      </c>
      <c r="B26" s="50" t="s">
        <v>152</v>
      </c>
      <c r="C26" s="50" t="s">
        <v>43</v>
      </c>
      <c r="E26" s="50" t="s">
        <v>192</v>
      </c>
      <c r="K26" s="50" t="s">
        <v>193</v>
      </c>
      <c r="L26" s="50" t="s">
        <v>194</v>
      </c>
      <c r="M26" s="50" t="s">
        <v>154</v>
      </c>
      <c r="N26" s="50" t="s">
        <v>155</v>
      </c>
      <c r="O26" s="50" t="s">
        <v>156</v>
      </c>
      <c r="P26" s="50" t="s">
        <v>195</v>
      </c>
      <c r="R26" s="50" t="s">
        <v>157</v>
      </c>
      <c r="S26" s="50" t="s">
        <v>158</v>
      </c>
      <c r="T26" s="50" t="s">
        <v>160</v>
      </c>
      <c r="U26" s="50" t="s">
        <v>196</v>
      </c>
      <c r="V26" s="50" t="s">
        <v>197</v>
      </c>
      <c r="W26" s="50" t="s">
        <v>198</v>
      </c>
      <c r="X26" s="50" t="s">
        <v>159</v>
      </c>
      <c r="Y26" s="50" t="s">
        <v>161</v>
      </c>
      <c r="Z26" s="50" t="s">
        <v>162</v>
      </c>
      <c r="AA26" s="50" t="s">
        <v>163</v>
      </c>
      <c r="AB26" s="50" t="s">
        <v>199</v>
      </c>
      <c r="AC26" s="50" t="s">
        <v>169</v>
      </c>
      <c r="AD26" s="50" t="s">
        <v>200</v>
      </c>
      <c r="AE26" s="50" t="s">
        <v>169</v>
      </c>
      <c r="AF26" s="50" t="s">
        <v>72</v>
      </c>
      <c r="AG26" s="50" t="s">
        <v>165</v>
      </c>
      <c r="AH26" s="50" t="s">
        <v>73</v>
      </c>
      <c r="AI26" s="50" t="s">
        <v>74</v>
      </c>
      <c r="AJ26" s="50" t="s">
        <v>201</v>
      </c>
      <c r="AK26" s="50" t="s">
        <v>202</v>
      </c>
      <c r="AL26" s="50" t="s">
        <v>203</v>
      </c>
      <c r="AM26" s="50" t="s">
        <v>204</v>
      </c>
      <c r="AN26" s="50" t="s">
        <v>205</v>
      </c>
      <c r="AO26" s="50" t="s">
        <v>206</v>
      </c>
    </row>
    <row r="27" spans="1:41">
      <c r="A27" s="50" t="s">
        <v>173</v>
      </c>
      <c r="B27" s="50" t="s">
        <v>207</v>
      </c>
      <c r="C27" s="50" t="s">
        <v>43</v>
      </c>
      <c r="E27" s="50" t="s">
        <v>208</v>
      </c>
      <c r="K27" s="50" t="s">
        <v>209</v>
      </c>
      <c r="L27" s="50" t="s">
        <v>210</v>
      </c>
      <c r="M27" s="50" t="s">
        <v>211</v>
      </c>
      <c r="N27" s="50" t="s">
        <v>212</v>
      </c>
      <c r="O27" s="50" t="s">
        <v>213</v>
      </c>
      <c r="P27" s="50" t="s">
        <v>214</v>
      </c>
      <c r="R27" s="50" t="s">
        <v>215</v>
      </c>
      <c r="S27" s="50" t="s">
        <v>216</v>
      </c>
      <c r="T27" s="50" t="s">
        <v>217</v>
      </c>
      <c r="U27" s="50" t="s">
        <v>218</v>
      </c>
      <c r="V27" s="50" t="s">
        <v>219</v>
      </c>
      <c r="W27" s="50" t="s">
        <v>220</v>
      </c>
      <c r="X27" s="50" t="s">
        <v>221</v>
      </c>
      <c r="Y27" s="50" t="s">
        <v>222</v>
      </c>
      <c r="Z27" s="50" t="s">
        <v>223</v>
      </c>
      <c r="AA27" s="50" t="s">
        <v>224</v>
      </c>
      <c r="AB27" s="50" t="s">
        <v>225</v>
      </c>
      <c r="AC27" s="50" t="s">
        <v>226</v>
      </c>
      <c r="AD27" s="50" t="s">
        <v>227</v>
      </c>
      <c r="AE27" s="50" t="s">
        <v>226</v>
      </c>
      <c r="AF27" s="50" t="s">
        <v>72</v>
      </c>
      <c r="AG27" s="50" t="s">
        <v>228</v>
      </c>
      <c r="AH27" s="50" t="s">
        <v>73</v>
      </c>
      <c r="AI27" s="50" t="s">
        <v>74</v>
      </c>
      <c r="AJ27" s="50" t="s">
        <v>229</v>
      </c>
      <c r="AK27" s="50" t="s">
        <v>230</v>
      </c>
      <c r="AL27" s="50" t="s">
        <v>231</v>
      </c>
      <c r="AM27" s="50" t="s">
        <v>232</v>
      </c>
      <c r="AN27" s="50" t="s">
        <v>233</v>
      </c>
      <c r="AO27" s="50" t="s">
        <v>234</v>
      </c>
    </row>
    <row r="28" spans="1:41">
      <c r="A28" s="50" t="s">
        <v>173</v>
      </c>
      <c r="B28" s="50" t="s">
        <v>235</v>
      </c>
      <c r="C28" s="50" t="s">
        <v>43</v>
      </c>
      <c r="E28" s="50" t="s">
        <v>236</v>
      </c>
      <c r="K28" s="50" t="s">
        <v>237</v>
      </c>
      <c r="L28" s="50" t="s">
        <v>238</v>
      </c>
      <c r="M28" s="50" t="s">
        <v>239</v>
      </c>
      <c r="N28" s="50" t="s">
        <v>240</v>
      </c>
      <c r="O28" s="50" t="s">
        <v>241</v>
      </c>
      <c r="P28" s="50" t="s">
        <v>242</v>
      </c>
      <c r="R28" s="50" t="s">
        <v>243</v>
      </c>
      <c r="S28" s="50" t="s">
        <v>244</v>
      </c>
      <c r="T28" s="50" t="s">
        <v>245</v>
      </c>
      <c r="U28" s="50" t="s">
        <v>246</v>
      </c>
      <c r="V28" s="50" t="s">
        <v>247</v>
      </c>
      <c r="W28" s="50" t="s">
        <v>248</v>
      </c>
      <c r="X28" s="50" t="s">
        <v>249</v>
      </c>
      <c r="Y28" s="50" t="s">
        <v>250</v>
      </c>
      <c r="Z28" s="50" t="s">
        <v>251</v>
      </c>
      <c r="AA28" s="50" t="s">
        <v>252</v>
      </c>
      <c r="AB28" s="50" t="s">
        <v>253</v>
      </c>
      <c r="AC28" s="50" t="s">
        <v>254</v>
      </c>
      <c r="AD28" s="50" t="s">
        <v>255</v>
      </c>
      <c r="AE28" s="50" t="s">
        <v>254</v>
      </c>
      <c r="AF28" s="50" t="s">
        <v>72</v>
      </c>
      <c r="AG28" s="50" t="s">
        <v>256</v>
      </c>
      <c r="AH28" s="50" t="s">
        <v>73</v>
      </c>
      <c r="AI28" s="50" t="s">
        <v>74</v>
      </c>
      <c r="AJ28" s="50" t="s">
        <v>257</v>
      </c>
      <c r="AK28" s="50" t="s">
        <v>258</v>
      </c>
      <c r="AL28" s="50" t="s">
        <v>259</v>
      </c>
      <c r="AM28" s="50" t="s">
        <v>260</v>
      </c>
      <c r="AN28" s="50" t="s">
        <v>261</v>
      </c>
      <c r="AO28" s="50" t="s">
        <v>262</v>
      </c>
    </row>
    <row r="29" spans="1:41">
      <c r="A29" s="50" t="s">
        <v>173</v>
      </c>
      <c r="B29" s="50" t="s">
        <v>263</v>
      </c>
      <c r="C29" s="50" t="s">
        <v>43</v>
      </c>
      <c r="E29" s="50" t="s">
        <v>264</v>
      </c>
      <c r="K29" s="50" t="s">
        <v>265</v>
      </c>
      <c r="L29" s="50" t="s">
        <v>266</v>
      </c>
      <c r="M29" s="50" t="s">
        <v>267</v>
      </c>
      <c r="N29" s="50" t="s">
        <v>268</v>
      </c>
      <c r="O29" s="50" t="s">
        <v>269</v>
      </c>
      <c r="P29" s="50" t="s">
        <v>270</v>
      </c>
      <c r="R29" s="50" t="s">
        <v>271</v>
      </c>
      <c r="S29" s="50" t="s">
        <v>272</v>
      </c>
      <c r="T29" s="50" t="s">
        <v>273</v>
      </c>
      <c r="U29" s="50" t="s">
        <v>274</v>
      </c>
      <c r="V29" s="50" t="s">
        <v>275</v>
      </c>
      <c r="W29" s="50" t="s">
        <v>276</v>
      </c>
      <c r="X29" s="50" t="s">
        <v>277</v>
      </c>
      <c r="Y29" s="50" t="s">
        <v>278</v>
      </c>
      <c r="Z29" s="50" t="s">
        <v>279</v>
      </c>
      <c r="AA29" s="50" t="s">
        <v>280</v>
      </c>
      <c r="AB29" s="50" t="s">
        <v>281</v>
      </c>
      <c r="AC29" s="50" t="s">
        <v>282</v>
      </c>
      <c r="AD29" s="50" t="s">
        <v>283</v>
      </c>
      <c r="AE29" s="50" t="s">
        <v>282</v>
      </c>
      <c r="AF29" s="50" t="s">
        <v>72</v>
      </c>
      <c r="AG29" s="50" t="s">
        <v>284</v>
      </c>
      <c r="AH29" s="50" t="s">
        <v>73</v>
      </c>
      <c r="AI29" s="50" t="s">
        <v>74</v>
      </c>
      <c r="AJ29" s="50" t="s">
        <v>285</v>
      </c>
      <c r="AK29" s="50" t="s">
        <v>286</v>
      </c>
      <c r="AL29" s="50" t="s">
        <v>287</v>
      </c>
      <c r="AM29" s="50" t="s">
        <v>288</v>
      </c>
      <c r="AN29" s="50" t="s">
        <v>289</v>
      </c>
      <c r="AO29" s="50" t="s">
        <v>290</v>
      </c>
    </row>
    <row r="30" spans="1:41">
      <c r="A30" s="50" t="s">
        <v>173</v>
      </c>
      <c r="B30" s="50" t="s">
        <v>291</v>
      </c>
      <c r="C30" s="50" t="s">
        <v>43</v>
      </c>
      <c r="E30" s="50" t="s">
        <v>292</v>
      </c>
      <c r="K30" s="50" t="s">
        <v>293</v>
      </c>
      <c r="L30" s="50" t="s">
        <v>294</v>
      </c>
      <c r="M30" s="50" t="s">
        <v>295</v>
      </c>
      <c r="N30" s="50" t="s">
        <v>296</v>
      </c>
      <c r="O30" s="50" t="s">
        <v>297</v>
      </c>
      <c r="P30" s="50" t="s">
        <v>298</v>
      </c>
      <c r="R30" s="50" t="s">
        <v>299</v>
      </c>
      <c r="S30" s="50" t="s">
        <v>300</v>
      </c>
      <c r="T30" s="50" t="s">
        <v>301</v>
      </c>
      <c r="U30" s="50" t="s">
        <v>302</v>
      </c>
      <c r="V30" s="50" t="s">
        <v>303</v>
      </c>
      <c r="W30" s="50" t="s">
        <v>304</v>
      </c>
      <c r="X30" s="50" t="s">
        <v>305</v>
      </c>
      <c r="Y30" s="50" t="s">
        <v>306</v>
      </c>
      <c r="Z30" s="50" t="s">
        <v>307</v>
      </c>
      <c r="AA30" s="50" t="s">
        <v>308</v>
      </c>
      <c r="AB30" s="50" t="s">
        <v>309</v>
      </c>
      <c r="AC30" s="50" t="s">
        <v>310</v>
      </c>
      <c r="AD30" s="50" t="s">
        <v>311</v>
      </c>
      <c r="AE30" s="50" t="s">
        <v>310</v>
      </c>
      <c r="AF30" s="50" t="s">
        <v>72</v>
      </c>
      <c r="AG30" s="50" t="s">
        <v>312</v>
      </c>
      <c r="AH30" s="50" t="s">
        <v>73</v>
      </c>
      <c r="AI30" s="50" t="s">
        <v>74</v>
      </c>
      <c r="AJ30" s="50" t="s">
        <v>313</v>
      </c>
      <c r="AK30" s="50" t="s">
        <v>314</v>
      </c>
      <c r="AL30" s="50" t="s">
        <v>315</v>
      </c>
      <c r="AM30" s="50" t="s">
        <v>316</v>
      </c>
      <c r="AN30" s="50" t="s">
        <v>317</v>
      </c>
      <c r="AO30" s="50" t="s">
        <v>318</v>
      </c>
    </row>
    <row r="31" spans="1:41">
      <c r="A31" s="50" t="s">
        <v>173</v>
      </c>
      <c r="B31" s="50" t="s">
        <v>319</v>
      </c>
      <c r="C31" s="50" t="s">
        <v>43</v>
      </c>
      <c r="E31" s="50" t="s">
        <v>320</v>
      </c>
      <c r="K31" s="50" t="s">
        <v>321</v>
      </c>
      <c r="L31" s="50" t="s">
        <v>322</v>
      </c>
      <c r="M31" s="50" t="s">
        <v>323</v>
      </c>
      <c r="N31" s="50" t="s">
        <v>324</v>
      </c>
      <c r="O31" s="50" t="s">
        <v>325</v>
      </c>
      <c r="P31" s="50" t="s">
        <v>326</v>
      </c>
      <c r="R31" s="50" t="s">
        <v>327</v>
      </c>
      <c r="S31" s="50" t="s">
        <v>328</v>
      </c>
      <c r="T31" s="50" t="s">
        <v>329</v>
      </c>
      <c r="U31" s="50" t="s">
        <v>330</v>
      </c>
      <c r="V31" s="50" t="s">
        <v>331</v>
      </c>
      <c r="W31" s="50" t="s">
        <v>332</v>
      </c>
      <c r="X31" s="50" t="s">
        <v>333</v>
      </c>
      <c r="Y31" s="50" t="s">
        <v>334</v>
      </c>
      <c r="Z31" s="50" t="s">
        <v>335</v>
      </c>
      <c r="AA31" s="50" t="s">
        <v>336</v>
      </c>
      <c r="AB31" s="50" t="s">
        <v>337</v>
      </c>
      <c r="AC31" s="50" t="s">
        <v>338</v>
      </c>
      <c r="AD31" s="50" t="s">
        <v>339</v>
      </c>
      <c r="AE31" s="50" t="s">
        <v>338</v>
      </c>
      <c r="AF31" s="50" t="s">
        <v>72</v>
      </c>
      <c r="AG31" s="50" t="s">
        <v>340</v>
      </c>
      <c r="AH31" s="50" t="s">
        <v>73</v>
      </c>
      <c r="AI31" s="50" t="s">
        <v>74</v>
      </c>
      <c r="AJ31" s="50" t="s">
        <v>341</v>
      </c>
      <c r="AK31" s="50" t="s">
        <v>342</v>
      </c>
      <c r="AL31" s="50" t="s">
        <v>343</v>
      </c>
      <c r="AM31" s="50" t="s">
        <v>344</v>
      </c>
      <c r="AN31" s="50" t="s">
        <v>345</v>
      </c>
      <c r="AO31" s="50" t="s">
        <v>346</v>
      </c>
    </row>
    <row r="32" spans="1:41">
      <c r="A32" s="50" t="s">
        <v>173</v>
      </c>
      <c r="B32" s="50" t="s">
        <v>347</v>
      </c>
      <c r="C32" s="50" t="s">
        <v>43</v>
      </c>
      <c r="E32" s="50" t="s">
        <v>348</v>
      </c>
      <c r="K32" s="50" t="s">
        <v>349</v>
      </c>
      <c r="L32" s="50" t="s">
        <v>350</v>
      </c>
      <c r="M32" s="50" t="s">
        <v>351</v>
      </c>
      <c r="N32" s="50" t="s">
        <v>352</v>
      </c>
      <c r="O32" s="50" t="s">
        <v>353</v>
      </c>
      <c r="P32" s="50" t="s">
        <v>354</v>
      </c>
      <c r="R32" s="50" t="s">
        <v>355</v>
      </c>
      <c r="S32" s="50" t="s">
        <v>356</v>
      </c>
      <c r="T32" s="50" t="s">
        <v>357</v>
      </c>
      <c r="U32" s="50" t="s">
        <v>358</v>
      </c>
      <c r="V32" s="50" t="s">
        <v>359</v>
      </c>
      <c r="W32" s="50" t="s">
        <v>360</v>
      </c>
      <c r="X32" s="50" t="s">
        <v>361</v>
      </c>
      <c r="Y32" s="50" t="s">
        <v>362</v>
      </c>
      <c r="Z32" s="50" t="s">
        <v>363</v>
      </c>
      <c r="AA32" s="50" t="s">
        <v>364</v>
      </c>
      <c r="AB32" s="50" t="s">
        <v>365</v>
      </c>
      <c r="AC32" s="50" t="s">
        <v>366</v>
      </c>
      <c r="AD32" s="50" t="s">
        <v>367</v>
      </c>
      <c r="AE32" s="50" t="s">
        <v>366</v>
      </c>
      <c r="AF32" s="50" t="s">
        <v>72</v>
      </c>
      <c r="AG32" s="50" t="s">
        <v>368</v>
      </c>
      <c r="AH32" s="50" t="s">
        <v>73</v>
      </c>
      <c r="AI32" s="50" t="s">
        <v>74</v>
      </c>
      <c r="AJ32" s="50" t="s">
        <v>369</v>
      </c>
      <c r="AK32" s="50" t="s">
        <v>370</v>
      </c>
      <c r="AL32" s="50" t="s">
        <v>371</v>
      </c>
      <c r="AM32" s="50" t="s">
        <v>372</v>
      </c>
      <c r="AN32" s="50" t="s">
        <v>373</v>
      </c>
      <c r="AO32" s="50" t="s">
        <v>374</v>
      </c>
    </row>
    <row r="33" spans="1:41">
      <c r="A33" s="50" t="s">
        <v>173</v>
      </c>
      <c r="B33" s="50" t="s">
        <v>375</v>
      </c>
      <c r="C33" s="50" t="s">
        <v>43</v>
      </c>
      <c r="E33" s="50" t="s">
        <v>376</v>
      </c>
      <c r="K33" s="50" t="s">
        <v>377</v>
      </c>
      <c r="L33" s="50" t="s">
        <v>378</v>
      </c>
      <c r="M33" s="50" t="s">
        <v>379</v>
      </c>
      <c r="N33" s="50" t="s">
        <v>380</v>
      </c>
      <c r="O33" s="50" t="s">
        <v>381</v>
      </c>
      <c r="P33" s="50" t="s">
        <v>382</v>
      </c>
      <c r="R33" s="50" t="s">
        <v>383</v>
      </c>
      <c r="S33" s="50" t="s">
        <v>384</v>
      </c>
      <c r="T33" s="50" t="s">
        <v>385</v>
      </c>
      <c r="U33" s="50" t="s">
        <v>386</v>
      </c>
      <c r="V33" s="50" t="s">
        <v>387</v>
      </c>
      <c r="W33" s="50" t="s">
        <v>388</v>
      </c>
      <c r="X33" s="50" t="s">
        <v>389</v>
      </c>
      <c r="Y33" s="50" t="s">
        <v>390</v>
      </c>
      <c r="Z33" s="50" t="s">
        <v>391</v>
      </c>
      <c r="AA33" s="50" t="s">
        <v>392</v>
      </c>
      <c r="AB33" s="50" t="s">
        <v>393</v>
      </c>
      <c r="AC33" s="50" t="s">
        <v>394</v>
      </c>
      <c r="AD33" s="50" t="s">
        <v>395</v>
      </c>
      <c r="AE33" s="50" t="s">
        <v>394</v>
      </c>
      <c r="AF33" s="50" t="s">
        <v>72</v>
      </c>
      <c r="AG33" s="50" t="s">
        <v>396</v>
      </c>
      <c r="AH33" s="50" t="s">
        <v>73</v>
      </c>
      <c r="AI33" s="50" t="s">
        <v>74</v>
      </c>
      <c r="AJ33" s="50" t="s">
        <v>397</v>
      </c>
      <c r="AK33" s="50" t="s">
        <v>398</v>
      </c>
      <c r="AL33" s="50" t="s">
        <v>399</v>
      </c>
      <c r="AM33" s="50" t="s">
        <v>400</v>
      </c>
      <c r="AN33" s="50" t="s">
        <v>401</v>
      </c>
      <c r="AO33" s="50" t="s">
        <v>402</v>
      </c>
    </row>
    <row r="34" spans="1:41">
      <c r="A34" s="50" t="s">
        <v>173</v>
      </c>
      <c r="B34" s="50" t="s">
        <v>403</v>
      </c>
      <c r="C34" s="50" t="s">
        <v>43</v>
      </c>
      <c r="E34" s="50" t="s">
        <v>404</v>
      </c>
      <c r="K34" s="50" t="s">
        <v>405</v>
      </c>
      <c r="L34" s="50" t="s">
        <v>406</v>
      </c>
      <c r="M34" s="50" t="s">
        <v>407</v>
      </c>
      <c r="N34" s="50" t="s">
        <v>408</v>
      </c>
      <c r="O34" s="50" t="s">
        <v>409</v>
      </c>
      <c r="P34" s="50" t="s">
        <v>410</v>
      </c>
      <c r="R34" s="50" t="s">
        <v>411</v>
      </c>
      <c r="S34" s="50" t="s">
        <v>412</v>
      </c>
      <c r="T34" s="50" t="s">
        <v>413</v>
      </c>
      <c r="U34" s="50" t="s">
        <v>414</v>
      </c>
      <c r="V34" s="50" t="s">
        <v>415</v>
      </c>
      <c r="W34" s="50" t="s">
        <v>416</v>
      </c>
      <c r="X34" s="50" t="s">
        <v>417</v>
      </c>
      <c r="Y34" s="50" t="s">
        <v>418</v>
      </c>
      <c r="Z34" s="50" t="s">
        <v>419</v>
      </c>
      <c r="AA34" s="50" t="s">
        <v>420</v>
      </c>
      <c r="AB34" s="50" t="s">
        <v>421</v>
      </c>
      <c r="AC34" s="50" t="s">
        <v>422</v>
      </c>
      <c r="AD34" s="50" t="s">
        <v>423</v>
      </c>
      <c r="AE34" s="50" t="s">
        <v>422</v>
      </c>
      <c r="AF34" s="50" t="s">
        <v>72</v>
      </c>
      <c r="AG34" s="50" t="s">
        <v>424</v>
      </c>
      <c r="AH34" s="50" t="s">
        <v>73</v>
      </c>
      <c r="AI34" s="50" t="s">
        <v>74</v>
      </c>
      <c r="AJ34" s="50" t="s">
        <v>425</v>
      </c>
      <c r="AK34" s="50" t="s">
        <v>426</v>
      </c>
      <c r="AL34" s="50" t="s">
        <v>427</v>
      </c>
      <c r="AM34" s="50" t="s">
        <v>428</v>
      </c>
      <c r="AN34" s="50" t="s">
        <v>429</v>
      </c>
      <c r="AO34" s="50" t="s">
        <v>430</v>
      </c>
    </row>
    <row r="35" spans="1:41">
      <c r="B35" s="50" t="s">
        <v>431</v>
      </c>
      <c r="C35" s="50" t="s">
        <v>44</v>
      </c>
      <c r="E35" s="50" t="s">
        <v>135</v>
      </c>
      <c r="K35" s="50" t="s">
        <v>432</v>
      </c>
      <c r="L35" s="50" t="s">
        <v>433</v>
      </c>
      <c r="M35" s="50" t="s">
        <v>434</v>
      </c>
      <c r="N35" s="50" t="s">
        <v>435</v>
      </c>
      <c r="O35" s="50" t="s">
        <v>436</v>
      </c>
      <c r="P35" s="50" t="s">
        <v>437</v>
      </c>
      <c r="Q35" s="50" t="s">
        <v>438</v>
      </c>
      <c r="S35" s="50" t="s">
        <v>437</v>
      </c>
      <c r="T35" s="50" t="s">
        <v>439</v>
      </c>
      <c r="U35" s="50" t="s">
        <v>440</v>
      </c>
      <c r="V35" s="50" t="s">
        <v>441</v>
      </c>
      <c r="W35" s="50" t="s">
        <v>442</v>
      </c>
      <c r="X35" s="50" t="s">
        <v>443</v>
      </c>
      <c r="Y35" s="50" t="s">
        <v>444</v>
      </c>
      <c r="Z35" s="50" t="s">
        <v>445</v>
      </c>
      <c r="AA35" s="50" t="s">
        <v>446</v>
      </c>
      <c r="AB35" s="50" t="s">
        <v>447</v>
      </c>
    </row>
    <row r="36" spans="1:41">
      <c r="B36" s="50" t="s">
        <v>448</v>
      </c>
      <c r="C36" s="50" t="s">
        <v>45</v>
      </c>
      <c r="E36" s="50" t="s">
        <v>153</v>
      </c>
      <c r="K36" s="50" t="s">
        <v>449</v>
      </c>
      <c r="L36" s="50" t="s">
        <v>450</v>
      </c>
      <c r="M36" s="50" t="s">
        <v>451</v>
      </c>
      <c r="N36" s="50" t="s">
        <v>452</v>
      </c>
      <c r="O36" s="50" t="s">
        <v>453</v>
      </c>
      <c r="P36" s="50" t="s">
        <v>454</v>
      </c>
      <c r="Q36" s="50" t="s">
        <v>455</v>
      </c>
      <c r="S36" s="50" t="s">
        <v>454</v>
      </c>
      <c r="T36" s="50" t="s">
        <v>456</v>
      </c>
      <c r="U36" s="50" t="s">
        <v>457</v>
      </c>
      <c r="V36" s="50" t="s">
        <v>458</v>
      </c>
      <c r="W36" s="50" t="s">
        <v>459</v>
      </c>
      <c r="X36" s="50" t="s">
        <v>460</v>
      </c>
      <c r="Y36" s="50" t="s">
        <v>461</v>
      </c>
      <c r="Z36" s="50" t="s">
        <v>462</v>
      </c>
      <c r="AA36" s="50" t="s">
        <v>463</v>
      </c>
      <c r="AB36" s="50" t="s">
        <v>464</v>
      </c>
    </row>
    <row r="38" spans="1:41">
      <c r="AA38" s="50" t="s">
        <v>465</v>
      </c>
      <c r="AB38" s="50" t="s">
        <v>466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</vt:lpstr>
      <vt:lpstr>Data</vt:lpstr>
      <vt:lpstr>Customer Code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cp:lastPrinted>2020-03-16T07:52:19Z</cp:lastPrinted>
  <dcterms:created xsi:type="dcterms:W3CDTF">2017-04-18T02:36:09Z</dcterms:created>
  <dcterms:modified xsi:type="dcterms:W3CDTF">2023-06-06T04:03:02Z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</vt:lpwstr>
  </property>
</Properties>
</file>