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"/>
    </mc:Choice>
  </mc:AlternateContent>
  <xr:revisionPtr revIDLastSave="0" documentId="8_{6073458C-48EF-44FC-BAE4-DC5B2142112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AP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AM25" i="2"/>
  <c r="AN25" i="2"/>
  <c r="AO25" i="2"/>
  <c r="AP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K26" i="2"/>
  <c r="AL26" i="2"/>
  <c r="AM26" i="2"/>
  <c r="AN26" i="2"/>
  <c r="AO26" i="2"/>
  <c r="AP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C27" i="2"/>
  <c r="AE27" i="2"/>
  <c r="AH27" i="2"/>
  <c r="AK27" i="2"/>
  <c r="AL27" i="2"/>
  <c r="AM27" i="2"/>
  <c r="AN27" i="2"/>
  <c r="AO27" i="2"/>
  <c r="AP27" i="2"/>
  <c r="E28" i="2"/>
  <c r="K28" i="2"/>
  <c r="L28" i="2"/>
  <c r="M28" i="2"/>
  <c r="N28" i="2"/>
  <c r="O28" i="2"/>
  <c r="P28" i="2"/>
  <c r="Q28" i="2"/>
  <c r="S28" i="2"/>
  <c r="T28" i="2"/>
  <c r="V28" i="2"/>
  <c r="W28" i="2"/>
  <c r="X28" i="2"/>
  <c r="Y28" i="2"/>
  <c r="Z28" i="2"/>
  <c r="AA28" i="2"/>
  <c r="AC28" i="2"/>
  <c r="AB28" i="2" s="1"/>
  <c r="E29" i="2"/>
  <c r="K29" i="2"/>
  <c r="L29" i="2"/>
  <c r="M29" i="2"/>
  <c r="N29" i="2"/>
  <c r="O29" i="2"/>
  <c r="P29" i="2"/>
  <c r="Q29" i="2"/>
  <c r="S29" i="2"/>
  <c r="T29" i="2"/>
  <c r="V29" i="2"/>
  <c r="W29" i="2"/>
  <c r="X29" i="2"/>
  <c r="Y29" i="2"/>
  <c r="Z29" i="2"/>
  <c r="AA29" i="2"/>
  <c r="AC29" i="2"/>
  <c r="AB29" i="2" s="1"/>
  <c r="D5" i="1"/>
  <c r="B8" i="89"/>
  <c r="B7" i="89"/>
  <c r="E16" i="2"/>
  <c r="H6" i="2"/>
  <c r="H5" i="2"/>
  <c r="H4" i="2"/>
  <c r="E2" i="2"/>
  <c r="D30" i="1"/>
  <c r="D29" i="1"/>
  <c r="D14" i="1"/>
  <c r="D13" i="1"/>
  <c r="C13" i="1"/>
  <c r="C12" i="1"/>
  <c r="E15" i="2" s="1"/>
  <c r="C11" i="1"/>
  <c r="E14" i="2" s="1"/>
  <c r="C10" i="1"/>
  <c r="E13" i="2" s="1"/>
  <c r="C5" i="1"/>
  <c r="E12" i="2" s="1"/>
  <c r="C4" i="1"/>
  <c r="C3" i="1"/>
  <c r="C8" i="1" s="1"/>
  <c r="B27" i="2" l="1"/>
  <c r="B26" i="2"/>
  <c r="B25" i="2"/>
  <c r="D5" i="2"/>
  <c r="D4" i="2"/>
  <c r="E4" i="2" s="1"/>
  <c r="C9" i="1"/>
  <c r="E11" i="2" s="1"/>
  <c r="I5" i="2"/>
  <c r="D6" i="2"/>
  <c r="I6" i="2"/>
  <c r="E5" i="2" l="1"/>
  <c r="B28" i="2"/>
  <c r="E6" i="2"/>
  <c r="B24" i="2" l="1"/>
  <c r="B29" i="2"/>
</calcChain>
</file>

<file path=xl/sharedStrings.xml><?xml version="1.0" encoding="utf-8"?>
<sst xmlns="http://schemas.openxmlformats.org/spreadsheetml/2006/main" count="955" uniqueCount="278">
  <si>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</si>
  <si>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</si>
  <si>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</si>
  <si>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</si>
  <si>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</si>
  <si>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</si>
  <si>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</si>
  <si>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</si>
  <si>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</si>
  <si>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</si>
  <si>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</si>
  <si>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</si>
  <si>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</si>
  <si>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</si>
  <si>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</si>
  <si>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</si>
  <si>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</si>
  <si>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</si>
  <si>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</si>
  <si>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</si>
  <si>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</si>
  <si>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</si>
  <si>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</si>
  <si>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</si>
  <si>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</si>
  <si>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</si>
  <si>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</si>
  <si>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</si>
  <si>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</si>
  <si>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</si>
  <si>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</si>
  <si>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</si>
  <si>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</si>
  <si>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</si>
  <si>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</si>
  <si>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</si>
  <si>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</si>
  <si>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</si>
  <si>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</si>
  <si>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</si>
  <si>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</si>
  <si>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</si>
  <si>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</si>
  <si>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</si>
  <si>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</si>
  <si>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</si>
  <si>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</si>
  <si>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</si>
  <si>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</si>
  <si>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</si>
  <si>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</si>
  <si>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</si>
  <si>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</si>
  <si>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</si>
  <si>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</si>
  <si>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</si>
  <si>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</si>
  <si>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</si>
  <si>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</si>
  <si>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</si>
  <si>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</si>
  <si>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</si>
  <si>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</si>
  <si>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</si>
  <si>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</si>
  <si>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</si>
  <si>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</si>
  <si>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</si>
  <si>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</si>
  <si>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</si>
  <si>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</si>
  <si>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</si>
  <si>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</si>
  <si>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</si>
  <si>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</si>
  <si>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</si>
  <si>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</si>
  <si>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</si>
  <si>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</si>
  <si>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</si>
  <si>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</si>
  <si>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</si>
  <si>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</si>
  <si>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</si>
  <si>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</si>
  <si>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</si>
  <si>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</si>
  <si>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</si>
  <si>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</si>
  <si>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</si>
  <si>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</si>
  <si>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</si>
  <si>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</si>
  <si>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</si>
  <si>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</si>
  <si>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</si>
  <si>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</si>
  <si>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</si>
  <si>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</si>
  <si>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</si>
  <si>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</si>
  <si>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</si>
  <si>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</si>
  <si>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</si>
  <si>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</si>
  <si>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</si>
  <si>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</si>
  <si>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</si>
  <si>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</si>
  <si>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</si>
  <si>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</si>
  <si>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</si>
  <si>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</si>
  <si>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</si>
  <si>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</si>
  <si>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</si>
  <si>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</si>
  <si>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</si>
  <si>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</si>
  <si>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</si>
  <si>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</si>
  <si>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</si>
  <si>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</si>
  <si>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</si>
  <si>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</si>
  <si>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</si>
  <si>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</si>
  <si>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</si>
  <si>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</si>
  <si>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</si>
  <si>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</si>
  <si>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</si>
  <si>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</si>
  <si>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</si>
  <si>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</si>
  <si>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</si>
  <si>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</si>
  <si>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</si>
  <si>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</si>
  <si>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</si>
  <si>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</si>
  <si>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</si>
  <si>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</si>
  <si>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</si>
  <si>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</si>
  <si>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</si>
  <si>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</si>
  <si>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</si>
  <si>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</si>
  <si>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</si>
  <si>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</si>
  <si>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</si>
  <si>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</si>
  <si>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</si>
  <si>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</si>
  <si>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</si>
  <si>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</si>
  <si>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</si>
  <si>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</si>
  <si>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</si>
  <si>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</si>
  <si>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</si>
  <si>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</si>
  <si>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</si>
  <si>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</si>
  <si>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</si>
  <si>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</si>
  <si>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</si>
  <si>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</si>
  <si>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</si>
  <si>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</si>
  <si>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</si>
  <si>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</si>
  <si>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</si>
  <si>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</si>
  <si>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</si>
  <si>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</si>
  <si>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</si>
  <si>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</si>
  <si>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</si>
  <si>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</si>
  <si>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</si>
  <si>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</si>
  <si>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</si>
  <si>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</si>
  <si>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</si>
  <si>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</si>
  <si>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</si>
  <si>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</si>
  <si>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</si>
  <si>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</si>
  <si>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</si>
  <si>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</si>
  <si>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</si>
  <si>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</si>
  <si>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</si>
  <si>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</si>
  <si>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</si>
  <si>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</si>
  <si>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</si>
  <si>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</si>
  <si>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</si>
  <si>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</si>
  <si>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</si>
  <si>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</si>
  <si>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</si>
  <si>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</si>
  <si>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</si>
  <si>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</si>
  <si>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</si>
  <si>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</si>
  <si>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</si>
  <si>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</si>
  <si>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</si>
  <si>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</si>
  <si>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</si>
  <si>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</si>
  <si>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</si>
  <si>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</si>
  <si>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</si>
  <si>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</si>
  <si>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</si>
  <si>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</si>
  <si>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</si>
  <si>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</si>
  <si>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</si>
  <si>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</si>
  <si>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</si>
  <si>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</si>
  <si>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</si>
  <si>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</si>
  <si>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</si>
  <si>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</si>
  <si>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</si>
  <si>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</si>
  <si>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</si>
  <si>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</si>
  <si>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</si>
  <si>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</si>
  <si>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</si>
  <si>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</si>
  <si>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</si>
  <si>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</si>
  <si>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</si>
  <si>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</si>
  <si>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</si>
  <si>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</si>
  <si>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</si>
  <si>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</si>
  <si>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</si>
  <si>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</si>
  <si>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</si>
  <si>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</si>
  <si>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</si>
  <si>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</si>
  <si>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</si>
  <si>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</si>
  <si>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</si>
  <si>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</si>
  <si>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</si>
  <si>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</si>
  <si>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=IFERROR(NF($E29,"ADDRESS2"),"-")</t>
  </si>
  <si>
    <t>="01/06/2023"</t>
  </si>
  <si>
    <t>="30/06/2023"</t>
  </si>
  <si>
    <t>="""UICACS"","""",""SQL="",""2=DOCNUM"",""33031929"",""14=CUSTREF"",""2823401486"",""14=U_CUSTREF"",""2823401486"",""15=DOCDATE"",""7/6/2023"",""15=TAXDATE"",""7/6/2023"",""14=CARDCODE"",""CS0507-SGD"",""14=CARDNAME"",""SENGKANG GENERAL HOSPITAL PTE. LTD."",""14=ITEMCODE"",""MSD86-05988GLP"",""1"&amp;"4=ITEMNAME"",""MS VISIO STD 2021 SNGL LTSC"",""10=QUANTITY"",""1.000000"",""14=U_PONO"",""943834"",""15=U_PODATE"",""7/6/2023"",""10=U_TLINTCOS"",""0.000000"",""2=SLPCODE"",""132"",""14=SLPNAME"",""E0001-CS"",""14=MEMO"",""WENDY KUM CHIOU SZE"",""14=CONTACTNAME"",""FINANCE DEPARTMENT"",""10"&amp;"=LINETOTAL"",""279.610000"",""14=U_ENR"","""",""14=U_MSENR"",""S7138270"",""14=U_MSPCN"",""BD18AB21"",""14=ADDRESS2"",""ROSNANI_x000D_SENGKANG HEALTH PTE. LTD. 110 SENGKANG EAST WAY  SINGAPORE 544886_x000D_ROSNANI_x000D_TEL: 69304194_x000D_FAX: _x000D_EMAIL: rosnani.razak@skh.com.sg"""</t>
  </si>
  <si>
    <t>="""UICACS"","""",""SQL="",""2=DOCNUM"",""33031956"",""14=CUSTREF"",""9410250300"",""14=U_CUSTREF"",""9410250300"",""15=DOCDATE"",""12/6/2023"",""15=TAXDATE"",""12/6/2023"",""14=CARDCODE"",""CI1077-SGD"",""14=CARDNAME"",""KK WOMEN'S AND CHILDREN'S HOSPITAL"",""14=ITEMCODE"",""MS021-10695GLP"","""&amp;"14=ITEMNAME"",""MS OFFICE STD 2021 SNGL LTSC"",""10=QUANTITY"",""1.000000"",""14=U_PONO"",""943894"",""15=U_PODATE"",""9/6/2023"",""10=U_TLINTCOS"",""0.000000"",""2=SLPCODE"",""132"",""14=SLPNAME"",""E0001-CS"",""14=MEMO"",""WENDY KUM CHIOU SZE"",""14=CONTACTNAME"",""FINANCE DEPARTMENT"","""&amp;"10=LINETOTAL"",""407.630000"",""14=U_ENR"","""",""14=U_MSENR"",""S7138270"",""14=U_MSPCN"",""B1EFBA40"",""14=ADDRESS2"",""TAN QING LIN_x000D_KKH INFECTIOUS DISEASE SERVICE 100 BUKIT TIMAH ROAD, CHILDREN TOWER, LEVEL 3, DEPARMENT OF PAEDIATRICS SINGAPORE 229899_x000D_WILLIAM(88822341)/"&amp;"TAN QING LIN(63948696)_x000D_TEL: _x000D_FAX: _x000D_EMAIL: tan.qing.lin@kkh.com.sg"""</t>
  </si>
  <si>
    <t>="""UICACS"","""",""SQL="",""2=DOCNUM"",""33032080"",""14=CUSTREF"",""4650002351"",""14=U_CUSTREF"",""4650002351"",""15=DOCDATE"",""23/6/2023"",""15=TAXDATE"",""23/6/2023"",""14=CARDCODE"",""CI1136-SGD"",""14=CARDNAME"",""NATIONAL CANCER CENTRE OF SINGAPORE PTE LTD"",""14=ITEMCODE"",""MS9EM-00"&amp;"832GLP"",""14=ITEMNAME"",""MS WIN SVR STD CORE 2022 SNGL 2  LIC CORE LIC"",""10=QUANTITY"",""16.000000"",""14=U_PONO"",""944140"",""15=U_PODATE"",""21/6/2023"",""10=U_TLINTCOS"",""0.000000"",""2=SLPCODE"",""132"",""14=SLPNAME"",""E0001-CS"",""14=MEMO"",""WENDY KUM CHIOU SZE"",""14=CONTACT"&amp;"NAME"",""ACCOUNTS PAYABLE"",""10=LINETOTAL"",""1957.280000"",""14=U_ENR"","""",""14=U_MSENR"",""S7138270"",""14=U_MSPCN"",""A89BD94A"",""14=ADDRESS2"",""PETER YAP_x000D_NATIONAL CANCER CENTRE OF SINGAPORE 30 HOSPITAL BOULEVARD BASEMENT 1 SINGAPORE 168583_x000D_LEE GEK MUI/PETER YAP_x000D_TEL: 9"&amp;"8225730_x000D_FAX: lee.gek.mui@singhealth.com.sg_x000D_EMAIL: peter.yap.p.a@nccs.com.sg"""</t>
  </si>
  <si>
    <t>=IFERROR(NF($E28,"CONTACTNAME"),"-")</t>
  </si>
  <si>
    <t>=IFERROR(NF($E28,"U_PODATE"),"-")</t>
  </si>
  <si>
    <t>=IFERROR(AC28/W28,0)</t>
  </si>
  <si>
    <t>=IFERROR(NF($E29,"CONTACTNAME"),"-")</t>
  </si>
  <si>
    <t>=IFERROR(NF($E29,"U_PODATE"),"-")</t>
  </si>
  <si>
    <t>=IFERROR(AC29/W29,0)</t>
  </si>
  <si>
    <t>=SUBTOTAL(9,AB24:AB30)</t>
  </si>
  <si>
    <t>=SUBTOTAL(9,AC24:AC30)</t>
  </si>
  <si>
    <t>31.10.2025</t>
  </si>
  <si>
    <t>01.07.2023</t>
  </si>
  <si>
    <t>LICENSE WITH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</si>
</sst>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38" fontId="0" fillId="0" borderId="0" xfId="2" applyNumberFormat="1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1875" defaultRowHeight="14.4"/>
  <cols>
    <col min="1" max="1" width="21" style="1" hidden="1" customWidth="1"/>
    <col min="2" max="2" width="12.21875" style="4" bestFit="1" customWidth="1"/>
    <col min="3" max="3" width="31.77734375" style="4" customWidth="1"/>
    <col min="4" max="4" width="10.21875" style="4" bestFit="1" customWidth="1"/>
    <col min="5" max="16384" width="9.2187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"01/06/2023"</f>
        <v>01/06/2023</v>
      </c>
    </row>
    <row r="4" spans="1:5">
      <c r="A4" s="1" t="s">
        <v>0</v>
      </c>
      <c r="B4" s="4" t="s">
        <v>6</v>
      </c>
      <c r="C4" s="5" t="str">
        <f>"30/06/2023"</f>
        <v>30/06/2023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01/Jun/2023..30/Jun/2023</v>
      </c>
    </row>
    <row r="9" spans="1:5">
      <c r="A9" s="1" t="s">
        <v>9</v>
      </c>
      <c r="C9" s="3" t="str">
        <f>TEXT($C$3,"yyyyMMdd") &amp; ".." &amp; TEXT($C$4,"yyyyMMdd")</f>
        <v>20230601..20230630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5"/>
  <sheetViews>
    <sheetView tabSelected="1" topLeftCell="K19" zoomScale="69" zoomScaleNormal="69" workbookViewId="0">
      <selection activeCell="V47" sqref="V47"/>
    </sheetView>
  </sheetViews>
  <sheetFormatPr defaultColWidth="9.21875" defaultRowHeight="14.4"/>
  <cols>
    <col min="1" max="2" width="17.77734375" style="1" hidden="1" customWidth="1"/>
    <col min="3" max="3" width="15.77734375" style="4" hidden="1" customWidth="1"/>
    <col min="4" max="4" width="20.77734375" style="4" hidden="1" customWidth="1"/>
    <col min="5" max="5" width="23.21875" style="4" hidden="1" customWidth="1"/>
    <col min="6" max="6" width="16.21875" style="4" hidden="1" customWidth="1"/>
    <col min="7" max="7" width="12.77734375" style="4" hidden="1" customWidth="1"/>
    <col min="8" max="8" width="9.21875" style="4" hidden="1" customWidth="1"/>
    <col min="9" max="9" width="20" style="8" hidden="1" customWidth="1"/>
    <col min="10" max="10" width="9.21875" style="4" hidden="1" customWidth="1"/>
    <col min="11" max="11" width="7.44140625" style="4" bestFit="1" customWidth="1"/>
    <col min="12" max="12" width="5.6640625" style="19" bestFit="1" customWidth="1"/>
    <col min="13" max="13" width="9.88671875" style="16" bestFit="1" customWidth="1"/>
    <col min="14" max="14" width="11.44140625" style="4" bestFit="1" customWidth="1"/>
    <col min="15" max="15" width="15.44140625" style="4" bestFit="1" customWidth="1"/>
    <col min="16" max="16" width="10.109375" style="4" bestFit="1" customWidth="1"/>
    <col min="17" max="17" width="8" style="3" bestFit="1" customWidth="1"/>
    <col min="18" max="18" width="11.5546875" style="4" bestFit="1" customWidth="1"/>
    <col min="19" max="19" width="44.77734375" style="4" bestFit="1" customWidth="1"/>
    <col min="20" max="20" width="13.33203125" style="4" bestFit="1" customWidth="1"/>
    <col min="21" max="21" width="14.77734375" style="4" customWidth="1"/>
    <col min="22" max="22" width="10.33203125" style="4" bestFit="1" customWidth="1"/>
    <col min="23" max="23" width="10.33203125" style="17" bestFit="1" customWidth="1"/>
    <col min="24" max="24" width="8.5546875" style="4" bestFit="1" customWidth="1"/>
    <col min="25" max="25" width="23" style="4" hidden="1" customWidth="1"/>
    <col min="26" max="26" width="10.77734375" style="4" hidden="1" customWidth="1"/>
    <col min="27" max="27" width="22.44140625" style="4" bestFit="1" customWidth="1"/>
    <col min="28" max="28" width="9.6640625" style="28" bestFit="1" customWidth="1"/>
    <col min="29" max="29" width="12.6640625" style="28" bestFit="1" customWidth="1"/>
    <col min="30" max="30" width="9.77734375" style="4" bestFit="1" customWidth="1"/>
    <col min="31" max="31" width="9.21875" style="4"/>
    <col min="32" max="32" width="10.5546875" style="4" bestFit="1" customWidth="1"/>
    <col min="33" max="33" width="9.21875" style="4"/>
    <col min="34" max="35" width="9.21875" style="4" hidden="1" customWidth="1"/>
    <col min="36" max="37" width="11.21875" style="4" customWidth="1"/>
    <col min="38" max="38" width="42.5546875" style="4" customWidth="1"/>
    <col min="39" max="39" width="17.77734375" style="4" customWidth="1"/>
    <col min="40" max="41" width="15" style="4" customWidth="1"/>
    <col min="42" max="16384" width="9.21875" style="4"/>
  </cols>
  <sheetData>
    <row r="1" spans="1:35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20230601..20230630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4" hidden="1">
      <c r="A17" s="1" t="s">
        <v>7</v>
      </c>
    </row>
    <row r="18" spans="1:44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</row>
    <row r="20" spans="1:44" ht="15.6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4" ht="15.6">
      <c r="K21" s="51" t="s">
        <v>40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1:44" ht="15.6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4" ht="78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223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37" t="s">
        <v>68</v>
      </c>
      <c r="AN23" s="37" t="s">
        <v>69</v>
      </c>
      <c r="AO23" s="37" t="s">
        <v>70</v>
      </c>
      <c r="AP23" s="33" t="s">
        <v>71</v>
      </c>
    </row>
    <row r="24" spans="1:44">
      <c r="B24" s="1" t="str">
        <f>IF(K24="","Hide","Show")</f>
        <v>Show</v>
      </c>
      <c r="C24" s="4" t="s">
        <v>43</v>
      </c>
      <c r="E24" s="11" t="str">
        <f>"""UICACS"","""",""SQL="",""2=DOCNUM"",""33031788"",""14=CUSTREF"",""6723000602"",""14=U_CUSTREF"",""6723000602"",""15=DOCDATE"",""1/6/2023"",""15=TAXDATE"",""1/6/2023"",""14=CARDCODE"",""CI1256-SGD"",""14=CARDNAME"",""SINGAPORE HEALTH SERVICES PTE LTD"",""14=ITEMCODE"",""MS7JQ-00353GLP"",""14="&amp;"ITEMNAME"",""MS SQLSVRENTCORE SNGL LICSAPK MVL 2LIC CORELIC"",""10=QUANTITY"",""8.000000"",""14=U_PONO"",""943749"",""15=U_PODATE"",""31/5/2023"",""10=U_TLINTCOS"",""0.000000"",""2=SLPCODE"",""132"",""14=SLPNAME"",""E0001-CS"",""14=MEMO"",""WENDY KUM CHIOU SZE"",""14=CONTACTNAME"",""FINAN"&amp;"CE DEPARTMENT"",""10=LINETOTAL"",""172026.560000"",""14=U_ENR"","""",""14=U_MSENR"",""S7138270"",""14=U_MSPCN"",""A8AA53F5"",""14=ADDRESS2"",""PANG DER JUIN_x000D_SINGHEALTH BMS TEAM 168 JALAN BUKIT MERAH SURBANA ONE #16-01 SINGAPORE 150168_x000D_PANG DER JUIN_x000D_TEL: 94595001_x000D_FAX: _x000D_EMAIL:"&amp;" pang.der.jiun@ihis.com.sg"""</f>
        <v>"UICACS","","SQL=","2=DOCNUM","33031788","14=CUSTREF","6723000602","14=U_CUSTREF","6723000602","15=DOCDATE","1/6/2023","15=TAXDATE","1/6/2023","14=CARDCODE","CI1256-SGD","14=CARDNAME","SINGAPORE HEALTH SERVICES PTE LTD","14=ITEMCODE","MS7JQ-00353GLP","14=ITEMNAME","MS SQLSVRENTCORE SNGL LICSAPK MVL 2LIC CORELIC","10=QUANTITY","8.000000","14=U_PONO","943749","15=U_PODATE","31/5/2023","10=U_TLINTCOS","0.000000","2=SLPCODE","132","14=SLPNAME","E0001-CS","14=MEMO","WENDY KUM CHIOU SZE","14=CONTACTNAME","FINANCE DEPARTMENT","10=LINETOTAL","172026.560000","14=U_ENR","","14=U_MSENR","S7138270","14=U_MSPCN","A8AA53F5","14=ADDRESS2","PANG DER JUIN_x000D_SINGHEALTH BMS TEAM 168 JALAN BUKIT MERAH SURBANA ONE #16-01 SINGAPORE 150168_x000D_PANG DER JUIN_x000D_TEL: 94595001_x000D_FAX: _x000D_EMAIL: pang.der.jiun@ihis.com.sg"</v>
      </c>
      <c r="K24" s="19">
        <f>MONTH(N24)</f>
        <v>6</v>
      </c>
      <c r="L24" s="19">
        <f>YEAR(N24)</f>
        <v>2023</v>
      </c>
      <c r="M24" s="4">
        <v>33031788</v>
      </c>
      <c r="N24" s="30">
        <v>45078</v>
      </c>
      <c r="O24" s="19" t="str">
        <f>"S7138270"</f>
        <v>S7138270</v>
      </c>
      <c r="P24" s="19" t="str">
        <f>"A8AA53F5"</f>
        <v>A8AA53F5</v>
      </c>
      <c r="Q24" s="19"/>
      <c r="R24" s="19" t="str">
        <f>"CI1256-SGD"</f>
        <v>CI1256-SGD</v>
      </c>
      <c r="S24" s="4" t="str">
        <f>"SINGAPORE HEALTH SERVICES PTE LTD"</f>
        <v>SINGAPORE HEALTH SERVICES PTE LTD</v>
      </c>
      <c r="T24" s="19" t="str">
        <f>"6723000602"</f>
        <v>6723000602</v>
      </c>
      <c r="U24" s="42" t="str">
        <f>"943749"</f>
        <v>943749</v>
      </c>
      <c r="V24" s="42">
        <v>45077</v>
      </c>
      <c r="W24" s="42">
        <v>45078</v>
      </c>
      <c r="X24" s="43">
        <f>SUM(N24-V24)</f>
        <v>1</v>
      </c>
      <c r="Y24" s="44" t="str">
        <f>"MS7JQ-00353GLP"</f>
        <v>MS7JQ-00353GLP</v>
      </c>
      <c r="Z24" s="44" t="str">
        <f>"MS SQLSVRENTCORE SNGL LICSAPK MVL 2LIC CORELIC"</f>
        <v>MS SQLSVRENTCORE SNGL LICSAPK MVL 2LIC CORELIC</v>
      </c>
      <c r="AA24" s="44" t="str">
        <f>"WENDY KUM CHIOU SZE"</f>
        <v>WENDY KUM CHIOU SZE</v>
      </c>
      <c r="AB24" s="43">
        <v>8</v>
      </c>
      <c r="AC24" s="45">
        <f>IFERROR(AD24/AB24,0)</f>
        <v>21503.32</v>
      </c>
      <c r="AD24" s="31">
        <v>172026.56</v>
      </c>
      <c r="AE24" s="19" t="str">
        <f>"-"</f>
        <v>-</v>
      </c>
      <c r="AF24" s="46">
        <v>172026.56</v>
      </c>
      <c r="AG24" s="30" t="s">
        <v>72</v>
      </c>
      <c r="AH24" s="47" t="str">
        <f>"PANG DER JUIN_x000D_SINGHEALTH BMS TEAM 168 JALAN BUKIT MERAH SURBANA ONE #16-01 SINGAPORE 150168_x000D_PANG DER JUIN_x000D_TEL: 94595001_x000D_FAX: _x000D_EMAIL: pang.der.jiun@ihis.com.sg"</f>
        <v>PANG DER JUIN_x000D_SINGHEALTH BMS TEAM 168 JALAN BUKIT MERAH SURBANA ONE #16-01 SINGAPORE 150168_x000D_PANG DER JUIN_x000D_TEL: 94595001_x000D_FAX: _x000D_EMAIL: pang.der.jiun@ihis.com.sg</v>
      </c>
      <c r="AI24" s="48" t="s">
        <v>73</v>
      </c>
      <c r="AJ24" s="48" t="s">
        <v>74</v>
      </c>
      <c r="AK24" s="3" t="str">
        <f>"MS7JQ-00353GLP"</f>
        <v>MS7JQ-00353GLP</v>
      </c>
      <c r="AL24" s="3" t="str">
        <f>"MS SQLSVRENTCORE SNGL LICSAPK MVL 2LIC CORELIC"</f>
        <v>MS SQLSVRENTCORE SNGL LICSAPK MVL 2LIC CORELIC</v>
      </c>
      <c r="AM24" s="19" t="s">
        <v>277</v>
      </c>
      <c r="AN24" s="19" t="s">
        <v>276</v>
      </c>
      <c r="AO24" s="19" t="s">
        <v>275</v>
      </c>
      <c r="AP24" s="19" t="str">
        <f t="shared" ref="AM24:AP27" si="0">"-"</f>
        <v>-</v>
      </c>
    </row>
    <row r="25" spans="1:44">
      <c r="A25" s="1" t="s">
        <v>166</v>
      </c>
      <c r="B25" s="1" t="str">
        <f t="shared" ref="B25:B27" si="1">IF(K25="","Hide","Show")</f>
        <v>Show</v>
      </c>
      <c r="C25" s="4" t="s">
        <v>43</v>
      </c>
      <c r="E25" s="11" t="str">
        <f>"""UICACS"","""",""SQL="",""2=DOCNUM"",""33031929"",""14=CUSTREF"",""2823401486"",""14=U_CUSTREF"",""2823401486"",""15=DOCDATE"",""7/6/2023"",""15=TAXDATE"",""7/6/2023"",""14=CARDCODE"",""CS0507-SGD"",""14=CARDNAME"",""SENGKANG GENERAL HOSPITAL PTE. LTD."",""14=ITEMCODE"",""MSD86-05988GLP"",""1"&amp;"4=ITEMNAME"",""MS VISIO STD 2021 SNGL LTSC"",""10=QUANTITY"",""1.000000"",""14=U_PONO"",""943834"",""15=U_PODATE"",""7/6/2023"",""10=U_TLINTCOS"",""0.000000"",""2=SLPCODE"",""132"",""14=SLPNAME"",""E0001-CS"",""14=MEMO"",""WENDY KUM CHIOU SZE"",""14=CONTACTNAME"",""FINANCE DEPARTMENT"",""10"&amp;"=LINETOTAL"",""279.610000"",""14=U_ENR"","""",""14=U_MSENR"",""S7138270"",""14=U_MSPCN"",""BD18AB21"",""14=ADDRESS2"",""ROSNANI_x000D_SENGKANG HEALTH PTE. LTD. 110 SENGKANG EAST WAY  SINGAPORE 544886_x000D_ROSNANI_x000D_TEL: 69304194_x000D_FAX: _x000D_EMAIL: rosnani.razak@skh.com.sg"""</f>
        <v>"UICACS","","SQL=","2=DOCNUM","33031929","14=CUSTREF","2823401486","14=U_CUSTREF","2823401486","15=DOCDATE","7/6/2023","15=TAXDATE","7/6/2023","14=CARDCODE","CS0507-SGD","14=CARDNAME","SENGKANG GENERAL HOSPITAL PTE. LTD.","14=ITEMCODE","MSD86-05988GLP","14=ITEMNAME","MS VISIO STD 2021 SNGL LTSC","10=QUANTITY","1.000000","14=U_PONO","943834","15=U_PODATE","7/6/2023","10=U_TLINTCOS","0.000000","2=SLPCODE","132","14=SLPNAME","E0001-CS","14=MEMO","WENDY KUM CHIOU SZE","14=CONTACTNAME","FINANCE DEPARTMENT","10=LINETOTAL","279.610000","14=U_ENR","","14=U_MSENR","S7138270","14=U_MSPCN","BD18AB21","14=ADDRESS2","ROSNANI_x000D_SENGKANG HEALTH PTE. LTD. 110 SENGKANG EAST WAY  SINGAPORE 544886_x000D_ROSNANI_x000D_TEL: 69304194_x000D_FAX: _x000D_EMAIL: rosnani.razak@skh.com.sg"</v>
      </c>
      <c r="K25" s="19">
        <f>MONTH(N25)</f>
        <v>6</v>
      </c>
      <c r="L25" s="19">
        <f>YEAR(N25)</f>
        <v>2023</v>
      </c>
      <c r="M25" s="4">
        <v>33031929</v>
      </c>
      <c r="N25" s="30">
        <v>45084</v>
      </c>
      <c r="O25" s="19" t="str">
        <f>"S7138270"</f>
        <v>S7138270</v>
      </c>
      <c r="P25" s="19" t="str">
        <f>"BD18AB21"</f>
        <v>BD18AB21</v>
      </c>
      <c r="Q25" s="19"/>
      <c r="R25" s="19" t="str">
        <f>"CS0507-SGD"</f>
        <v>CS0507-SGD</v>
      </c>
      <c r="S25" s="4" t="str">
        <f>"SENGKANG GENERAL HOSPITAL PTE. LTD."</f>
        <v>SENGKANG GENERAL HOSPITAL PTE. LTD.</v>
      </c>
      <c r="T25" s="19" t="str">
        <f>"2823401486"</f>
        <v>2823401486</v>
      </c>
      <c r="U25" s="42" t="str">
        <f>"943834"</f>
        <v>943834</v>
      </c>
      <c r="V25" s="42">
        <v>45084</v>
      </c>
      <c r="W25" s="42">
        <v>45084</v>
      </c>
      <c r="X25" s="43">
        <f>SUM(N25-V25)</f>
        <v>0</v>
      </c>
      <c r="Y25" s="44" t="str">
        <f>"MSD86-05988GLP"</f>
        <v>MSD86-05988GLP</v>
      </c>
      <c r="Z25" s="44" t="str">
        <f>"MS VISIO STD 2021 SNGL LTSC"</f>
        <v>MS VISIO STD 2021 SNGL LTSC</v>
      </c>
      <c r="AA25" s="44" t="str">
        <f>"WENDY KUM CHIOU SZE"</f>
        <v>WENDY KUM CHIOU SZE</v>
      </c>
      <c r="AB25" s="43">
        <v>1</v>
      </c>
      <c r="AC25" s="45">
        <f>IFERROR(AD25/AB25,0)</f>
        <v>279.61</v>
      </c>
      <c r="AD25" s="31">
        <v>279.61</v>
      </c>
      <c r="AE25" s="19" t="str">
        <f>"-"</f>
        <v>-</v>
      </c>
      <c r="AF25" s="46">
        <v>279.61</v>
      </c>
      <c r="AG25" s="30" t="s">
        <v>72</v>
      </c>
      <c r="AH25" s="47" t="str">
        <f>"ROSNANI_x000D_SENGKANG HEALTH PTE. LTD. 110 SENGKANG EAST WAY  SINGAPORE 544886_x000D_ROSNANI_x000D_TEL: 69304194_x000D_FAX: _x000D_EMAIL: rosnani.razak@skh.com.sg"</f>
        <v>ROSNANI_x000D_SENGKANG HEALTH PTE. LTD. 110 SENGKANG EAST WAY  SINGAPORE 544886_x000D_ROSNANI_x000D_TEL: 69304194_x000D_FAX: _x000D_EMAIL: rosnani.razak@skh.com.sg</v>
      </c>
      <c r="AI25" s="48" t="s">
        <v>73</v>
      </c>
      <c r="AJ25" s="48" t="s">
        <v>74</v>
      </c>
      <c r="AK25" s="3" t="str">
        <f>"MSD86-05988GLP"</f>
        <v>MSD86-05988GLP</v>
      </c>
      <c r="AL25" s="3" t="str">
        <f>"MS VISIO STD 2021 SNGL LTSC"</f>
        <v>MS VISIO STD 2021 SNGL LTSC</v>
      </c>
      <c r="AM25" s="19" t="str">
        <f t="shared" si="0"/>
        <v>-</v>
      </c>
      <c r="AN25" s="19" t="str">
        <f t="shared" si="0"/>
        <v>-</v>
      </c>
      <c r="AO25" s="19" t="str">
        <f t="shared" si="0"/>
        <v>-</v>
      </c>
      <c r="AP25" s="19" t="str">
        <f t="shared" si="0"/>
        <v>-</v>
      </c>
    </row>
    <row r="26" spans="1:44">
      <c r="A26" s="1" t="s">
        <v>166</v>
      </c>
      <c r="B26" s="1" t="str">
        <f t="shared" si="1"/>
        <v>Show</v>
      </c>
      <c r="C26" s="4" t="s">
        <v>43</v>
      </c>
      <c r="E26" s="11" t="str">
        <f>"""UICACS"","""",""SQL="",""2=DOCNUM"",""33031956"",""14=CUSTREF"",""9410250300"",""14=U_CUSTREF"",""9410250300"",""15=DOCDATE"",""12/6/2023"",""15=TAXDATE"",""12/6/2023"",""14=CARDCODE"",""CI1077-SGD"",""14=CARDNAME"",""KK WOMEN'S AND CHILDREN'S HOSPITAL"",""14=ITEMCODE"",""MS021-10695GLP"","""&amp;"14=ITEMNAME"",""MS OFFICE STD 2021 SNGL LTSC"",""10=QUANTITY"",""1.000000"",""14=U_PONO"",""943894"",""15=U_PODATE"",""9/6/2023"",""10=U_TLINTCOS"",""0.000000"",""2=SLPCODE"",""132"",""14=SLPNAME"",""E0001-CS"",""14=MEMO"",""WENDY KUM CHIOU SZE"",""14=CONTACTNAME"",""FINANCE DEPARTMENT"","""&amp;"10=LINETOTAL"",""407.630000"",""14=U_ENR"","""",""14=U_MSENR"",""S7138270"",""14=U_MSPCN"",""B1EFBA40"",""14=ADDRESS2"",""TAN QING LIN_x000D_KKH INFECTIOUS DISEASE SERVICE 100 BUKIT TIMAH ROAD, CHILDREN TOWER, LEVEL 3, DEPARMENT OF PAEDIATRICS SINGAPORE 229899_x000D_WILLIAM(88822341)/"&amp;"TAN QING LIN(63948696)_x000D_TEL: _x000D_FAX: _x000D_EMAIL: tan.qing.lin@kkh.com.sg"""</f>
        <v>"UICACS","","SQL=","2=DOCNUM","33031956","14=CUSTREF","9410250300","14=U_CUSTREF","9410250300","15=DOCDATE","12/6/2023","15=TAXDATE","12/6/2023","14=CARDCODE","CI1077-SGD","14=CARDNAME","KK WOMEN'S AND CHILDREN'S HOSPITAL","14=ITEMCODE","MS021-10695GLP","14=ITEMNAME","MS OFFICE STD 2021 SNGL LTSC","10=QUANTITY","1.000000","14=U_PONO","943894","15=U_PODATE","9/6/2023","10=U_TLINTCOS","0.000000","2=SLPCODE","132","14=SLPNAME","E0001-CS","14=MEMO","WENDY KUM CHIOU SZE","14=CONTACTNAME","FINANCE DEPARTMENT","10=LINETOTAL","407.630000","14=U_ENR","","14=U_MSENR","S7138270","14=U_MSPCN","B1EFBA40","14=ADDRESS2","TAN QING LIN_x000D_KKH INFECTIOUS DISEASE SERVICE 100 BUKIT TIMAH ROAD, CHILDREN TOWER, LEVEL 3, DEPARMENT OF PAEDIATRICS SINGAPORE 229899_x000D_WILLIAM(88822341)/TAN QING LIN(63948696)_x000D_TEL: _x000D_FAX: _x000D_EMAIL: tan.qing.lin@kkh.com.sg"</v>
      </c>
      <c r="K26" s="19">
        <f>MONTH(N26)</f>
        <v>6</v>
      </c>
      <c r="L26" s="19">
        <f>YEAR(N26)</f>
        <v>2023</v>
      </c>
      <c r="M26" s="4">
        <v>33031956</v>
      </c>
      <c r="N26" s="30">
        <v>45089</v>
      </c>
      <c r="O26" s="19" t="str">
        <f>"S7138270"</f>
        <v>S7138270</v>
      </c>
      <c r="P26" s="19" t="str">
        <f>"B1EFBA40"</f>
        <v>B1EFBA40</v>
      </c>
      <c r="Q26" s="19"/>
      <c r="R26" s="19" t="str">
        <f>"CI1077-SGD"</f>
        <v>CI1077-SGD</v>
      </c>
      <c r="S26" s="4" t="str">
        <f>"KK WOMEN'S AND CHILDREN'S HOSPITAL"</f>
        <v>KK WOMEN'S AND CHILDREN'S HOSPITAL</v>
      </c>
      <c r="T26" s="19" t="str">
        <f>"9410250300"</f>
        <v>9410250300</v>
      </c>
      <c r="U26" s="42" t="str">
        <f>"943894"</f>
        <v>943894</v>
      </c>
      <c r="V26" s="42">
        <v>45086</v>
      </c>
      <c r="W26" s="42">
        <v>45089</v>
      </c>
      <c r="X26" s="43">
        <f>SUM(N26-V26)</f>
        <v>3</v>
      </c>
      <c r="Y26" s="44" t="str">
        <f>"MS021-10695GLP"</f>
        <v>MS021-10695GLP</v>
      </c>
      <c r="Z26" s="44" t="str">
        <f>"MS OFFICE STD 2021 SNGL LTSC"</f>
        <v>MS OFFICE STD 2021 SNGL LTSC</v>
      </c>
      <c r="AA26" s="44" t="str">
        <f>"WENDY KUM CHIOU SZE"</f>
        <v>WENDY KUM CHIOU SZE</v>
      </c>
      <c r="AB26" s="43">
        <v>1</v>
      </c>
      <c r="AC26" s="45">
        <f>IFERROR(AD26/AB26,0)</f>
        <v>407.63</v>
      </c>
      <c r="AD26" s="31">
        <v>407.63</v>
      </c>
      <c r="AE26" s="19" t="str">
        <f>"-"</f>
        <v>-</v>
      </c>
      <c r="AF26" s="46">
        <v>407.63</v>
      </c>
      <c r="AG26" s="30" t="s">
        <v>72</v>
      </c>
      <c r="AH26" s="47" t="str">
        <f>"TAN QING LIN_x000D_KKH INFECTIOUS DISEASE SERVICE 100 BUKIT TIMAH ROAD, CHILDREN TOWER, LEVEL 3, DEPARMENT OF PAEDIATRICS SINGAPORE 229899_x000D_WILLIAM(88822341)/TAN QING LIN(63948696)_x000D_TEL: _x000D_FAX: _x000D_EMAIL: tan.qing.lin@kkh.com.sg"</f>
        <v>TAN QING LIN_x000D_KKH INFECTIOUS DISEASE SERVICE 100 BUKIT TIMAH ROAD, CHILDREN TOWER, LEVEL 3, DEPARMENT OF PAEDIATRICS SINGAPORE 229899_x000D_WILLIAM(88822341)/TAN QING LIN(63948696)_x000D_TEL: _x000D_FAX: _x000D_EMAIL: tan.qing.lin@kkh.com.sg</v>
      </c>
      <c r="AI26" s="48" t="s">
        <v>73</v>
      </c>
      <c r="AJ26" s="48" t="s">
        <v>74</v>
      </c>
      <c r="AK26" s="3" t="str">
        <f>"MS021-10695GLP"</f>
        <v>MS021-10695GLP</v>
      </c>
      <c r="AL26" s="3" t="str">
        <f>"MS OFFICE STD 2021 SNGL LTSC"</f>
        <v>MS OFFICE STD 2021 SNGL LTSC</v>
      </c>
      <c r="AM26" s="19" t="str">
        <f t="shared" si="0"/>
        <v>-</v>
      </c>
      <c r="AN26" s="19" t="str">
        <f t="shared" si="0"/>
        <v>-</v>
      </c>
      <c r="AO26" s="19" t="str">
        <f t="shared" si="0"/>
        <v>-</v>
      </c>
      <c r="AP26" s="19" t="str">
        <f t="shared" si="0"/>
        <v>-</v>
      </c>
    </row>
    <row r="27" spans="1:44">
      <c r="A27" s="1" t="s">
        <v>166</v>
      </c>
      <c r="B27" s="1" t="str">
        <f t="shared" si="1"/>
        <v>Show</v>
      </c>
      <c r="C27" s="4" t="s">
        <v>43</v>
      </c>
      <c r="E27" s="11" t="str">
        <f>"""UICACS"","""",""SQL="",""2=DOCNUM"",""33032080"",""14=CUSTREF"",""4650002351"",""14=U_CUSTREF"",""4650002351"",""15=DOCDATE"",""23/6/2023"",""15=TAXDATE"",""23/6/2023"",""14=CARDCODE"",""CI1136-SGD"",""14=CARDNAME"",""NATIONAL CANCER CENTRE OF SINGAPORE PTE LTD"",""14=ITEMCODE"",""MS9EM-00"&amp;"832GLP"",""14=ITEMNAME"",""MS WIN SVR STD CORE 2022 SNGL 2  LIC CORE LIC"",""10=QUANTITY"",""16.000000"",""14=U_PONO"",""944140"",""15=U_PODATE"",""21/6/2023"",""10=U_TLINTCOS"",""0.000000"",""2=SLPCODE"",""132"",""14=SLPNAME"",""E0001-CS"",""14=MEMO"",""WENDY KUM CHIOU SZE"",""14=CONTACT"&amp;"NAME"",""ACCOUNTS PAYABLE"",""10=LINETOTAL"",""1957.280000"",""14=U_ENR"","""",""14=U_MSENR"",""S7138270"",""14=U_MSPCN"",""A89BD94A"",""14=ADDRESS2"",""PETER YAP_x000D_NATIONAL CANCER CENTRE OF SINGAPORE 30 HOSPITAL BOULEVARD BASEMENT 1 SINGAPORE 168583_x000D_LEE GEK MUI/PETER YAP_x000D_TEL: 9"&amp;"8225730_x000D_FAX: lee.gek.mui@singhealth.com.sg_x000D_EMAIL: peter.yap.p.a@nccs.com.sg"""</f>
        <v>"UICACS","","SQL=","2=DOCNUM","33032080","14=CUSTREF","4650002351","14=U_CUSTREF","4650002351","15=DOCDATE","23/6/2023","15=TAXDATE","23/6/2023","14=CARDCODE","CI1136-SGD","14=CARDNAME","NATIONAL CANCER CENTRE OF SINGAPORE PTE LTD","14=ITEMCODE","MS9EM-00832GLP","14=ITEMNAME","MS WIN SVR STD CORE 2022 SNGL 2  LIC CORE LIC","10=QUANTITY","16.000000","14=U_PONO","944140","15=U_PODATE","21/6/2023","10=U_TLINTCOS","0.000000","2=SLPCODE","132","14=SLPNAME","E0001-CS","14=MEMO","WENDY KUM CHIOU SZE","14=CONTACTNAME","ACCOUNTS PAYABLE","10=LINETOTAL","1957.280000","14=U_ENR","","14=U_MSENR","S7138270","14=U_MSPCN","A89BD94A","14=ADDRESS2","PETER YAP_x000D_NATIONAL CANCER CENTRE OF SINGAPORE 30 HOSPITAL BOULEVARD BASEMENT 1 SINGAPORE 168583_x000D_LEE GEK MUI/PETER YAP_x000D_TEL: 98225730_x000D_FAX: lee.gek.mui@singhealth.com.sg_x000D_EMAIL: peter.yap.p.a@nccs.com.sg"</v>
      </c>
      <c r="K27" s="19">
        <f>MONTH(N27)</f>
        <v>6</v>
      </c>
      <c r="L27" s="19">
        <f>YEAR(N27)</f>
        <v>2023</v>
      </c>
      <c r="M27" s="4">
        <v>33032080</v>
      </c>
      <c r="N27" s="30">
        <v>45100</v>
      </c>
      <c r="O27" s="19" t="str">
        <f>"S7138270"</f>
        <v>S7138270</v>
      </c>
      <c r="P27" s="19" t="str">
        <f>"A89BD94A"</f>
        <v>A89BD94A</v>
      </c>
      <c r="Q27" s="19"/>
      <c r="R27" s="19" t="str">
        <f>"CI1136-SGD"</f>
        <v>CI1136-SGD</v>
      </c>
      <c r="S27" s="4" t="str">
        <f>"NATIONAL CANCER CENTRE OF SINGAPORE PTE LTD"</f>
        <v>NATIONAL CANCER CENTRE OF SINGAPORE PTE LTD</v>
      </c>
      <c r="T27" s="19" t="str">
        <f>"4650002351"</f>
        <v>4650002351</v>
      </c>
      <c r="U27" s="42" t="str">
        <f>"944140"</f>
        <v>944140</v>
      </c>
      <c r="V27" s="42">
        <v>45098</v>
      </c>
      <c r="W27" s="42">
        <v>45100</v>
      </c>
      <c r="X27" s="43">
        <f>SUM(N27-V27)</f>
        <v>2</v>
      </c>
      <c r="Y27" s="44" t="str">
        <f>"MS9EM-00832GLP"</f>
        <v>MS9EM-00832GLP</v>
      </c>
      <c r="Z27" s="44" t="str">
        <f>"MS WIN SVR STD CORE 2022 SNGL 2  LIC CORE LIC"</f>
        <v>MS WIN SVR STD CORE 2022 SNGL 2  LIC CORE LIC</v>
      </c>
      <c r="AA27" s="44" t="str">
        <f>"WENDY KUM CHIOU SZE"</f>
        <v>WENDY KUM CHIOU SZE</v>
      </c>
      <c r="AB27" s="43">
        <v>16</v>
      </c>
      <c r="AC27" s="45">
        <f>IFERROR(AD27/AB27,0)</f>
        <v>122.33</v>
      </c>
      <c r="AD27" s="31">
        <v>1957.28</v>
      </c>
      <c r="AE27" s="19" t="str">
        <f>"-"</f>
        <v>-</v>
      </c>
      <c r="AF27" s="46">
        <v>1957.28</v>
      </c>
      <c r="AG27" s="30" t="s">
        <v>72</v>
      </c>
      <c r="AH27" s="47" t="str">
        <f>"PETER YAP_x000D_NATIONAL CANCER CENTRE OF SINGAPORE 30 HOSPITAL BOULEVARD BASEMENT 1 SINGAPORE 168583_x000D_LEE GEK MUI/PETER YAP_x000D_TEL: 98225730_x000D_FAX: lee.gek.mui@singhealth.com.sg_x000D_EMAIL: peter.yap.p.a@nccs.com.sg"</f>
        <v>PETER YAP_x000D_NATIONAL CANCER CENTRE OF SINGAPORE 30 HOSPITAL BOULEVARD BASEMENT 1 SINGAPORE 168583_x000D_LEE GEK MUI/PETER YAP_x000D_TEL: 98225730_x000D_FAX: lee.gek.mui@singhealth.com.sg_x000D_EMAIL: peter.yap.p.a@nccs.com.sg</v>
      </c>
      <c r="AI27" s="48" t="s">
        <v>73</v>
      </c>
      <c r="AJ27" s="48" t="s">
        <v>74</v>
      </c>
      <c r="AK27" s="3" t="str">
        <f>"MS9EM-00832GLP"</f>
        <v>MS9EM-00832GLP</v>
      </c>
      <c r="AL27" s="3" t="str">
        <f>"MS WIN SVR STD CORE 2022 SNGL 2  LIC CORE LIC"</f>
        <v>MS WIN SVR STD CORE 2022 SNGL 2  LIC CORE LIC</v>
      </c>
      <c r="AM27" s="19" t="str">
        <f t="shared" si="0"/>
        <v>-</v>
      </c>
      <c r="AN27" s="19" t="str">
        <f t="shared" si="0"/>
        <v>-</v>
      </c>
      <c r="AO27" s="19" t="str">
        <f t="shared" si="0"/>
        <v>-</v>
      </c>
      <c r="AP27" s="19" t="str">
        <f t="shared" si="0"/>
        <v>-</v>
      </c>
    </row>
    <row r="28" spans="1:44" hidden="1">
      <c r="B28" s="1" t="str">
        <f>IF(K28="","Hide","Show")</f>
        <v>Hide</v>
      </c>
      <c r="C28" s="4" t="s">
        <v>44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V28" s="4" t="str">
        <f>""</f>
        <v/>
      </c>
      <c r="W28" s="17" t="str">
        <f>""</f>
        <v/>
      </c>
      <c r="X28" s="4" t="str">
        <f>""</f>
        <v/>
      </c>
      <c r="Y28" s="16" t="str">
        <f>""</f>
        <v/>
      </c>
      <c r="Z28" s="5" t="str">
        <f>""</f>
        <v/>
      </c>
      <c r="AA28" s="4" t="str">
        <f>""</f>
        <v/>
      </c>
      <c r="AB28" s="48">
        <f>IFERROR(AC28/W28,0)</f>
        <v>0</v>
      </c>
      <c r="AC28" s="31" t="str">
        <f>""</f>
        <v/>
      </c>
    </row>
    <row r="29" spans="1:44" hidden="1">
      <c r="B29" s="1" t="str">
        <f>IF(K29="","Hide","Show")</f>
        <v>Hide</v>
      </c>
      <c r="C29" s="4" t="s">
        <v>45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V29" s="4" t="str">
        <f>""</f>
        <v/>
      </c>
      <c r="W29" s="17" t="str">
        <f>""</f>
        <v/>
      </c>
      <c r="X29" s="4" t="str">
        <f>""</f>
        <v/>
      </c>
      <c r="Y29" s="16" t="str">
        <f>""</f>
        <v/>
      </c>
      <c r="Z29" s="5" t="str">
        <f>""</f>
        <v/>
      </c>
      <c r="AA29" s="4" t="str">
        <f>""</f>
        <v/>
      </c>
      <c r="AB29" s="48">
        <f>IFERROR(AC29/W29,0)</f>
        <v>0</v>
      </c>
      <c r="AC29" s="31" t="str">
        <f>""</f>
        <v/>
      </c>
    </row>
    <row r="30" spans="1:44">
      <c r="AB30" s="31"/>
      <c r="AC30" s="31"/>
    </row>
    <row r="31" spans="1:44">
      <c r="AQ31" s="14"/>
    </row>
    <row r="32" spans="1:44">
      <c r="AR32" s="14"/>
    </row>
    <row r="33" spans="45:47">
      <c r="AS33" s="14"/>
    </row>
    <row r="34" spans="45:47">
      <c r="AT34" s="14"/>
    </row>
    <row r="35" spans="45:47">
      <c r="AU35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4.4"/>
  <cols>
    <col min="1" max="1" width="8.77734375" hidden="1" customWidth="1"/>
    <col min="2" max="2" width="13.44140625" customWidth="1"/>
  </cols>
  <sheetData>
    <row r="1" spans="1:2" hidden="1">
      <c r="A1" t="s">
        <v>76</v>
      </c>
    </row>
    <row r="5" spans="1:2">
      <c r="B5" s="49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4.4"/>
  <sheetData>
    <row r="1" spans="1:5">
      <c r="A1" s="50" t="s">
        <v>87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262</v>
      </c>
    </row>
    <row r="4" spans="1:5">
      <c r="A4" s="50" t="s">
        <v>0</v>
      </c>
      <c r="B4" s="50" t="s">
        <v>6</v>
      </c>
      <c r="C4" s="50" t="s">
        <v>263</v>
      </c>
    </row>
    <row r="5" spans="1:5">
      <c r="A5" s="50" t="s">
        <v>0</v>
      </c>
      <c r="B5" s="50" t="s">
        <v>25</v>
      </c>
      <c r="C5" s="50" t="s">
        <v>77</v>
      </c>
      <c r="D5" s="50" t="s">
        <v>78</v>
      </c>
      <c r="E5" s="50" t="s">
        <v>51</v>
      </c>
    </row>
    <row r="8" spans="1:5">
      <c r="A8" s="50" t="s">
        <v>8</v>
      </c>
      <c r="C8" s="50" t="s">
        <v>79</v>
      </c>
    </row>
    <row r="9" spans="1:5">
      <c r="A9" s="50" t="s">
        <v>9</v>
      </c>
      <c r="C9" s="50" t="s">
        <v>80</v>
      </c>
    </row>
    <row r="10" spans="1:5">
      <c r="B10" s="50" t="s">
        <v>37</v>
      </c>
      <c r="C10" s="50" t="s">
        <v>81</v>
      </c>
    </row>
    <row r="11" spans="1:5">
      <c r="B11" s="50" t="s">
        <v>35</v>
      </c>
      <c r="C11" s="50" t="s">
        <v>81</v>
      </c>
    </row>
    <row r="12" spans="1:5">
      <c r="B12" s="50" t="s">
        <v>38</v>
      </c>
      <c r="C12" s="50" t="s">
        <v>82</v>
      </c>
    </row>
    <row r="13" spans="1:5">
      <c r="B13" s="50" t="s">
        <v>39</v>
      </c>
      <c r="C13" s="50" t="s">
        <v>83</v>
      </c>
      <c r="D13" s="50" t="s">
        <v>84</v>
      </c>
    </row>
    <row r="14" spans="1:5">
      <c r="D14" s="50" t="s">
        <v>85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84</v>
      </c>
    </row>
    <row r="30" spans="3:4">
      <c r="D30" s="50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4.4"/>
  <sheetData>
    <row r="1" spans="1:5">
      <c r="A1" s="50" t="s">
        <v>87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262</v>
      </c>
    </row>
    <row r="4" spans="1:5">
      <c r="A4" s="50" t="s">
        <v>0</v>
      </c>
      <c r="B4" s="50" t="s">
        <v>6</v>
      </c>
      <c r="C4" s="50" t="s">
        <v>263</v>
      </c>
    </row>
    <row r="5" spans="1:5">
      <c r="A5" s="50" t="s">
        <v>0</v>
      </c>
      <c r="B5" s="50" t="s">
        <v>25</v>
      </c>
      <c r="C5" s="50" t="s">
        <v>77</v>
      </c>
      <c r="D5" s="50" t="s">
        <v>78</v>
      </c>
      <c r="E5" s="50" t="s">
        <v>51</v>
      </c>
    </row>
    <row r="8" spans="1:5">
      <c r="A8" s="50" t="s">
        <v>8</v>
      </c>
      <c r="C8" s="50" t="s">
        <v>79</v>
      </c>
    </row>
    <row r="9" spans="1:5">
      <c r="A9" s="50" t="s">
        <v>9</v>
      </c>
      <c r="C9" s="50" t="s">
        <v>80</v>
      </c>
    </row>
    <row r="10" spans="1:5">
      <c r="B10" s="50" t="s">
        <v>37</v>
      </c>
      <c r="C10" s="50" t="s">
        <v>81</v>
      </c>
    </row>
    <row r="11" spans="1:5">
      <c r="B11" s="50" t="s">
        <v>35</v>
      </c>
      <c r="C11" s="50" t="s">
        <v>81</v>
      </c>
    </row>
    <row r="12" spans="1:5">
      <c r="B12" s="50" t="s">
        <v>38</v>
      </c>
      <c r="C12" s="50" t="s">
        <v>82</v>
      </c>
    </row>
    <row r="13" spans="1:5">
      <c r="B13" s="50" t="s">
        <v>39</v>
      </c>
      <c r="C13" s="50" t="s">
        <v>83</v>
      </c>
      <c r="D13" s="50" t="s">
        <v>84</v>
      </c>
    </row>
    <row r="14" spans="1:5">
      <c r="D14" s="50" t="s">
        <v>85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84</v>
      </c>
    </row>
    <row r="30" spans="3:4">
      <c r="D30" s="50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4.4"/>
  <sheetData>
    <row r="1" spans="1:35">
      <c r="A1" s="50" t="s">
        <v>165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88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89</v>
      </c>
      <c r="E4" s="50" t="s">
        <v>90</v>
      </c>
      <c r="F4" s="50" t="s">
        <v>46</v>
      </c>
      <c r="G4" s="50" t="s">
        <v>24</v>
      </c>
      <c r="H4" s="50" t="s">
        <v>91</v>
      </c>
    </row>
    <row r="5" spans="1:35">
      <c r="A5" s="50" t="s">
        <v>7</v>
      </c>
      <c r="C5" s="50" t="s">
        <v>10</v>
      </c>
      <c r="D5" s="50" t="s">
        <v>92</v>
      </c>
      <c r="E5" s="50" t="s">
        <v>93</v>
      </c>
      <c r="F5" s="50" t="s">
        <v>47</v>
      </c>
      <c r="G5" s="50" t="s">
        <v>24</v>
      </c>
      <c r="H5" s="50" t="s">
        <v>91</v>
      </c>
      <c r="I5" s="50" t="s">
        <v>94</v>
      </c>
    </row>
    <row r="6" spans="1:35">
      <c r="A6" s="50" t="s">
        <v>7</v>
      </c>
      <c r="C6" s="50" t="s">
        <v>36</v>
      </c>
      <c r="D6" s="50" t="s">
        <v>95</v>
      </c>
      <c r="E6" s="50" t="s">
        <v>96</v>
      </c>
      <c r="F6" s="50" t="s">
        <v>47</v>
      </c>
      <c r="G6" s="50" t="s">
        <v>24</v>
      </c>
      <c r="H6" s="50" t="s">
        <v>91</v>
      </c>
      <c r="I6" s="50" t="s">
        <v>97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98</v>
      </c>
    </row>
    <row r="12" spans="1:35">
      <c r="A12" s="50" t="s">
        <v>7</v>
      </c>
      <c r="C12" s="50" t="s">
        <v>27</v>
      </c>
      <c r="E12" s="50" t="s">
        <v>99</v>
      </c>
    </row>
    <row r="13" spans="1:35">
      <c r="A13" s="50" t="s">
        <v>7</v>
      </c>
      <c r="C13" s="50" t="s">
        <v>37</v>
      </c>
      <c r="E13" s="50" t="s">
        <v>100</v>
      </c>
    </row>
    <row r="14" spans="1:35">
      <c r="A14" s="50" t="s">
        <v>7</v>
      </c>
      <c r="C14" s="50" t="s">
        <v>35</v>
      </c>
      <c r="E14" s="50" t="s">
        <v>101</v>
      </c>
    </row>
    <row r="15" spans="1:35">
      <c r="A15" s="50" t="s">
        <v>7</v>
      </c>
      <c r="C15" s="50" t="s">
        <v>38</v>
      </c>
      <c r="E15" s="50" t="s">
        <v>102</v>
      </c>
    </row>
    <row r="16" spans="1:35">
      <c r="A16" s="50" t="s">
        <v>7</v>
      </c>
      <c r="C16" s="50" t="s">
        <v>39</v>
      </c>
      <c r="E16" s="50" t="s">
        <v>103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223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104</v>
      </c>
      <c r="C24" s="50" t="s">
        <v>43</v>
      </c>
      <c r="E24" s="50" t="s">
        <v>105</v>
      </c>
      <c r="K24" s="50" t="s">
        <v>106</v>
      </c>
      <c r="L24" s="50" t="s">
        <v>107</v>
      </c>
      <c r="M24" s="50" t="s">
        <v>108</v>
      </c>
      <c r="N24" s="50" t="s">
        <v>109</v>
      </c>
      <c r="O24" s="50" t="s">
        <v>110</v>
      </c>
      <c r="P24" s="50" t="s">
        <v>111</v>
      </c>
      <c r="R24" s="50" t="s">
        <v>112</v>
      </c>
      <c r="S24" s="50" t="s">
        <v>113</v>
      </c>
      <c r="T24" s="50" t="s">
        <v>114</v>
      </c>
      <c r="U24" s="50" t="s">
        <v>224</v>
      </c>
      <c r="V24" s="50" t="s">
        <v>115</v>
      </c>
      <c r="W24" s="50" t="s">
        <v>116</v>
      </c>
      <c r="X24" s="50" t="s">
        <v>225</v>
      </c>
      <c r="Y24" s="50" t="s">
        <v>117</v>
      </c>
      <c r="Z24" s="50" t="s">
        <v>118</v>
      </c>
      <c r="AA24" s="50" t="s">
        <v>119</v>
      </c>
      <c r="AB24" s="50" t="s">
        <v>120</v>
      </c>
      <c r="AC24" s="50" t="s">
        <v>226</v>
      </c>
      <c r="AD24" s="50" t="s">
        <v>121</v>
      </c>
      <c r="AE24" s="50" t="s">
        <v>122</v>
      </c>
      <c r="AF24" s="50" t="s">
        <v>121</v>
      </c>
      <c r="AG24" s="50" t="s">
        <v>72</v>
      </c>
      <c r="AH24" s="50" t="s">
        <v>123</v>
      </c>
      <c r="AI24" s="50" t="s">
        <v>73</v>
      </c>
      <c r="AJ24" s="50" t="s">
        <v>74</v>
      </c>
      <c r="AK24" s="50" t="s">
        <v>124</v>
      </c>
      <c r="AL24" s="50" t="s">
        <v>125</v>
      </c>
      <c r="AM24" s="50" t="s">
        <v>126</v>
      </c>
      <c r="AN24" s="50" t="s">
        <v>127</v>
      </c>
      <c r="AO24" s="50" t="s">
        <v>128</v>
      </c>
      <c r="AP24" s="50" t="s">
        <v>129</v>
      </c>
    </row>
    <row r="25" spans="1:42">
      <c r="B25" s="50" t="s">
        <v>130</v>
      </c>
      <c r="C25" s="50" t="s">
        <v>44</v>
      </c>
      <c r="E25" s="50" t="s">
        <v>131</v>
      </c>
      <c r="K25" s="50" t="s">
        <v>132</v>
      </c>
      <c r="L25" s="50" t="s">
        <v>133</v>
      </c>
      <c r="M25" s="50" t="s">
        <v>134</v>
      </c>
      <c r="N25" s="50" t="s">
        <v>135</v>
      </c>
      <c r="O25" s="50" t="s">
        <v>136</v>
      </c>
      <c r="P25" s="50" t="s">
        <v>137</v>
      </c>
      <c r="Q25" s="50" t="s">
        <v>138</v>
      </c>
      <c r="S25" s="50" t="s">
        <v>137</v>
      </c>
      <c r="T25" s="50" t="s">
        <v>139</v>
      </c>
      <c r="V25" s="50" t="s">
        <v>140</v>
      </c>
      <c r="W25" s="50" t="s">
        <v>141</v>
      </c>
      <c r="X25" s="50" t="s">
        <v>142</v>
      </c>
      <c r="Y25" s="50" t="s">
        <v>143</v>
      </c>
      <c r="Z25" s="50" t="s">
        <v>144</v>
      </c>
      <c r="AA25" s="50" t="s">
        <v>145</v>
      </c>
      <c r="AB25" s="50" t="s">
        <v>227</v>
      </c>
      <c r="AC25" s="50" t="s">
        <v>146</v>
      </c>
    </row>
    <row r="26" spans="1:42">
      <c r="B26" s="50" t="s">
        <v>147</v>
      </c>
      <c r="C26" s="50" t="s">
        <v>45</v>
      </c>
      <c r="E26" s="50" t="s">
        <v>148</v>
      </c>
      <c r="K26" s="50" t="s">
        <v>149</v>
      </c>
      <c r="L26" s="50" t="s">
        <v>150</v>
      </c>
      <c r="M26" s="50" t="s">
        <v>151</v>
      </c>
      <c r="N26" s="50" t="s">
        <v>152</v>
      </c>
      <c r="O26" s="50" t="s">
        <v>153</v>
      </c>
      <c r="P26" s="50" t="s">
        <v>154</v>
      </c>
      <c r="Q26" s="50" t="s">
        <v>155</v>
      </c>
      <c r="S26" s="50" t="s">
        <v>154</v>
      </c>
      <c r="T26" s="50" t="s">
        <v>156</v>
      </c>
      <c r="V26" s="50" t="s">
        <v>157</v>
      </c>
      <c r="W26" s="50" t="s">
        <v>158</v>
      </c>
      <c r="X26" s="50" t="s">
        <v>159</v>
      </c>
      <c r="Y26" s="50" t="s">
        <v>160</v>
      </c>
      <c r="Z26" s="50" t="s">
        <v>161</v>
      </c>
      <c r="AA26" s="50" t="s">
        <v>162</v>
      </c>
      <c r="AB26" s="50" t="s">
        <v>228</v>
      </c>
      <c r="AC26" s="50" t="s">
        <v>163</v>
      </c>
    </row>
    <row r="28" spans="1:42">
      <c r="AB28" s="50" t="s">
        <v>164</v>
      </c>
      <c r="AC28" s="50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4.4"/>
  <sheetData>
    <row r="1" spans="1:35">
      <c r="A1" s="50" t="s">
        <v>165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88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89</v>
      </c>
      <c r="E4" s="50" t="s">
        <v>90</v>
      </c>
      <c r="F4" s="50" t="s">
        <v>46</v>
      </c>
      <c r="G4" s="50" t="s">
        <v>24</v>
      </c>
      <c r="H4" s="50" t="s">
        <v>91</v>
      </c>
    </row>
    <row r="5" spans="1:35">
      <c r="A5" s="50" t="s">
        <v>7</v>
      </c>
      <c r="C5" s="50" t="s">
        <v>10</v>
      </c>
      <c r="D5" s="50" t="s">
        <v>92</v>
      </c>
      <c r="E5" s="50" t="s">
        <v>93</v>
      </c>
      <c r="F5" s="50" t="s">
        <v>47</v>
      </c>
      <c r="G5" s="50" t="s">
        <v>24</v>
      </c>
      <c r="H5" s="50" t="s">
        <v>91</v>
      </c>
      <c r="I5" s="50" t="s">
        <v>94</v>
      </c>
    </row>
    <row r="6" spans="1:35">
      <c r="A6" s="50" t="s">
        <v>7</v>
      </c>
      <c r="C6" s="50" t="s">
        <v>36</v>
      </c>
      <c r="D6" s="50" t="s">
        <v>95</v>
      </c>
      <c r="E6" s="50" t="s">
        <v>96</v>
      </c>
      <c r="F6" s="50" t="s">
        <v>47</v>
      </c>
      <c r="G6" s="50" t="s">
        <v>24</v>
      </c>
      <c r="H6" s="50" t="s">
        <v>91</v>
      </c>
      <c r="I6" s="50" t="s">
        <v>97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98</v>
      </c>
    </row>
    <row r="12" spans="1:35">
      <c r="A12" s="50" t="s">
        <v>7</v>
      </c>
      <c r="C12" s="50" t="s">
        <v>27</v>
      </c>
      <c r="E12" s="50" t="s">
        <v>99</v>
      </c>
    </row>
    <row r="13" spans="1:35">
      <c r="A13" s="50" t="s">
        <v>7</v>
      </c>
      <c r="C13" s="50" t="s">
        <v>37</v>
      </c>
      <c r="E13" s="50" t="s">
        <v>100</v>
      </c>
    </row>
    <row r="14" spans="1:35">
      <c r="A14" s="50" t="s">
        <v>7</v>
      </c>
      <c r="C14" s="50" t="s">
        <v>35</v>
      </c>
      <c r="E14" s="50" t="s">
        <v>101</v>
      </c>
    </row>
    <row r="15" spans="1:35">
      <c r="A15" s="50" t="s">
        <v>7</v>
      </c>
      <c r="C15" s="50" t="s">
        <v>38</v>
      </c>
      <c r="E15" s="50" t="s">
        <v>102</v>
      </c>
    </row>
    <row r="16" spans="1:35">
      <c r="A16" s="50" t="s">
        <v>7</v>
      </c>
      <c r="C16" s="50" t="s">
        <v>39</v>
      </c>
      <c r="E16" s="50" t="s">
        <v>103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223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104</v>
      </c>
      <c r="C24" s="50" t="s">
        <v>43</v>
      </c>
      <c r="E24" s="50" t="s">
        <v>105</v>
      </c>
      <c r="K24" s="50" t="s">
        <v>106</v>
      </c>
      <c r="L24" s="50" t="s">
        <v>107</v>
      </c>
      <c r="M24" s="50" t="s">
        <v>108</v>
      </c>
      <c r="N24" s="50" t="s">
        <v>109</v>
      </c>
      <c r="O24" s="50" t="s">
        <v>110</v>
      </c>
      <c r="P24" s="50" t="s">
        <v>111</v>
      </c>
      <c r="R24" s="50" t="s">
        <v>112</v>
      </c>
      <c r="S24" s="50" t="s">
        <v>113</v>
      </c>
      <c r="T24" s="50" t="s">
        <v>114</v>
      </c>
      <c r="U24" s="50" t="s">
        <v>224</v>
      </c>
      <c r="V24" s="50" t="s">
        <v>115</v>
      </c>
      <c r="W24" s="50" t="s">
        <v>116</v>
      </c>
      <c r="X24" s="50" t="s">
        <v>225</v>
      </c>
      <c r="Y24" s="50" t="s">
        <v>117</v>
      </c>
      <c r="Z24" s="50" t="s">
        <v>118</v>
      </c>
      <c r="AA24" s="50" t="s">
        <v>119</v>
      </c>
      <c r="AB24" s="50" t="s">
        <v>120</v>
      </c>
      <c r="AC24" s="50" t="s">
        <v>226</v>
      </c>
      <c r="AD24" s="50" t="s">
        <v>121</v>
      </c>
      <c r="AE24" s="50" t="s">
        <v>122</v>
      </c>
      <c r="AF24" s="50" t="s">
        <v>121</v>
      </c>
      <c r="AG24" s="50" t="s">
        <v>72</v>
      </c>
      <c r="AH24" s="50" t="s">
        <v>123</v>
      </c>
      <c r="AI24" s="50" t="s">
        <v>73</v>
      </c>
      <c r="AJ24" s="50" t="s">
        <v>74</v>
      </c>
      <c r="AK24" s="50" t="s">
        <v>124</v>
      </c>
      <c r="AL24" s="50" t="s">
        <v>125</v>
      </c>
      <c r="AM24" s="50" t="s">
        <v>126</v>
      </c>
      <c r="AN24" s="50" t="s">
        <v>127</v>
      </c>
      <c r="AO24" s="50" t="s">
        <v>128</v>
      </c>
      <c r="AP24" s="50" t="s">
        <v>129</v>
      </c>
    </row>
    <row r="25" spans="1:42">
      <c r="B25" s="50" t="s">
        <v>130</v>
      </c>
      <c r="C25" s="50" t="s">
        <v>44</v>
      </c>
      <c r="E25" s="50" t="s">
        <v>131</v>
      </c>
      <c r="K25" s="50" t="s">
        <v>132</v>
      </c>
      <c r="L25" s="50" t="s">
        <v>133</v>
      </c>
      <c r="M25" s="50" t="s">
        <v>134</v>
      </c>
      <c r="N25" s="50" t="s">
        <v>135</v>
      </c>
      <c r="O25" s="50" t="s">
        <v>136</v>
      </c>
      <c r="P25" s="50" t="s">
        <v>137</v>
      </c>
      <c r="Q25" s="50" t="s">
        <v>138</v>
      </c>
      <c r="S25" s="50" t="s">
        <v>137</v>
      </c>
      <c r="T25" s="50" t="s">
        <v>139</v>
      </c>
      <c r="V25" s="50" t="s">
        <v>140</v>
      </c>
      <c r="W25" s="50" t="s">
        <v>141</v>
      </c>
      <c r="X25" s="50" t="s">
        <v>142</v>
      </c>
      <c r="Y25" s="50" t="s">
        <v>143</v>
      </c>
      <c r="Z25" s="50" t="s">
        <v>144</v>
      </c>
      <c r="AA25" s="50" t="s">
        <v>145</v>
      </c>
      <c r="AB25" s="50" t="s">
        <v>227</v>
      </c>
      <c r="AC25" s="50" t="s">
        <v>146</v>
      </c>
    </row>
    <row r="26" spans="1:42">
      <c r="B26" s="50" t="s">
        <v>147</v>
      </c>
      <c r="C26" s="50" t="s">
        <v>45</v>
      </c>
      <c r="E26" s="50" t="s">
        <v>148</v>
      </c>
      <c r="K26" s="50" t="s">
        <v>149</v>
      </c>
      <c r="L26" s="50" t="s">
        <v>150</v>
      </c>
      <c r="M26" s="50" t="s">
        <v>151</v>
      </c>
      <c r="N26" s="50" t="s">
        <v>152</v>
      </c>
      <c r="O26" s="50" t="s">
        <v>153</v>
      </c>
      <c r="P26" s="50" t="s">
        <v>154</v>
      </c>
      <c r="Q26" s="50" t="s">
        <v>155</v>
      </c>
      <c r="S26" s="50" t="s">
        <v>154</v>
      </c>
      <c r="T26" s="50" t="s">
        <v>156</v>
      </c>
      <c r="V26" s="50" t="s">
        <v>157</v>
      </c>
      <c r="W26" s="50" t="s">
        <v>158</v>
      </c>
      <c r="X26" s="50" t="s">
        <v>159</v>
      </c>
      <c r="Y26" s="50" t="s">
        <v>160</v>
      </c>
      <c r="Z26" s="50" t="s">
        <v>161</v>
      </c>
      <c r="AA26" s="50" t="s">
        <v>162</v>
      </c>
      <c r="AB26" s="50" t="s">
        <v>228</v>
      </c>
      <c r="AC26" s="50" t="s">
        <v>163</v>
      </c>
    </row>
    <row r="28" spans="1:42">
      <c r="AB28" s="50" t="s">
        <v>164</v>
      </c>
      <c r="AC28" s="50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DF2A7-71FE-4562-955E-B91226AD19B3}">
  <dimension ref="A1:E30"/>
  <sheetViews>
    <sheetView workbookViewId="0"/>
  </sheetViews>
  <sheetFormatPr defaultRowHeight="14.4"/>
  <sheetData>
    <row r="1" spans="1:5">
      <c r="A1" s="50" t="s">
        <v>168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262</v>
      </c>
    </row>
    <row r="4" spans="1:5">
      <c r="A4" s="50" t="s">
        <v>0</v>
      </c>
      <c r="B4" s="50" t="s">
        <v>6</v>
      </c>
      <c r="C4" s="50" t="s">
        <v>263</v>
      </c>
    </row>
    <row r="5" spans="1:5">
      <c r="A5" s="50" t="s">
        <v>0</v>
      </c>
      <c r="B5" s="50" t="s">
        <v>25</v>
      </c>
      <c r="C5" s="50" t="s">
        <v>77</v>
      </c>
      <c r="D5" s="50" t="s">
        <v>78</v>
      </c>
      <c r="E5" s="50" t="s">
        <v>51</v>
      </c>
    </row>
    <row r="8" spans="1:5">
      <c r="A8" s="50" t="s">
        <v>8</v>
      </c>
      <c r="C8" s="50" t="s">
        <v>79</v>
      </c>
    </row>
    <row r="9" spans="1:5">
      <c r="A9" s="50" t="s">
        <v>9</v>
      </c>
      <c r="C9" s="50" t="s">
        <v>80</v>
      </c>
    </row>
    <row r="10" spans="1:5">
      <c r="B10" s="50" t="s">
        <v>37</v>
      </c>
      <c r="C10" s="50" t="s">
        <v>81</v>
      </c>
    </row>
    <row r="11" spans="1:5">
      <c r="B11" s="50" t="s">
        <v>35</v>
      </c>
      <c r="C11" s="50" t="s">
        <v>81</v>
      </c>
    </row>
    <row r="12" spans="1:5">
      <c r="B12" s="50" t="s">
        <v>38</v>
      </c>
      <c r="C12" s="50" t="s">
        <v>82</v>
      </c>
    </row>
    <row r="13" spans="1:5">
      <c r="B13" s="50" t="s">
        <v>39</v>
      </c>
      <c r="C13" s="50" t="s">
        <v>83</v>
      </c>
      <c r="D13" s="50" t="s">
        <v>84</v>
      </c>
    </row>
    <row r="14" spans="1:5">
      <c r="D14" s="50" t="s">
        <v>85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84</v>
      </c>
    </row>
    <row r="30" spans="3:4">
      <c r="D30" s="50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81B97-DF53-4D58-A11F-8D1A8B385336}">
  <dimension ref="A1:AP31"/>
  <sheetViews>
    <sheetView workbookViewId="0"/>
  </sheetViews>
  <sheetFormatPr defaultRowHeight="14.4"/>
  <sheetData>
    <row r="1" spans="1:35">
      <c r="A1" s="50" t="s">
        <v>222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88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89</v>
      </c>
      <c r="E4" s="50" t="s">
        <v>90</v>
      </c>
      <c r="F4" s="50" t="s">
        <v>46</v>
      </c>
      <c r="G4" s="50" t="s">
        <v>24</v>
      </c>
      <c r="H4" s="50" t="s">
        <v>91</v>
      </c>
    </row>
    <row r="5" spans="1:35">
      <c r="A5" s="50" t="s">
        <v>7</v>
      </c>
      <c r="C5" s="50" t="s">
        <v>10</v>
      </c>
      <c r="D5" s="50" t="s">
        <v>92</v>
      </c>
      <c r="E5" s="50" t="s">
        <v>93</v>
      </c>
      <c r="F5" s="50" t="s">
        <v>47</v>
      </c>
      <c r="G5" s="50" t="s">
        <v>24</v>
      </c>
      <c r="H5" s="50" t="s">
        <v>91</v>
      </c>
      <c r="I5" s="50" t="s">
        <v>94</v>
      </c>
    </row>
    <row r="6" spans="1:35">
      <c r="A6" s="50" t="s">
        <v>7</v>
      </c>
      <c r="C6" s="50" t="s">
        <v>36</v>
      </c>
      <c r="D6" s="50" t="s">
        <v>95</v>
      </c>
      <c r="E6" s="50" t="s">
        <v>96</v>
      </c>
      <c r="F6" s="50" t="s">
        <v>47</v>
      </c>
      <c r="G6" s="50" t="s">
        <v>24</v>
      </c>
      <c r="H6" s="50" t="s">
        <v>91</v>
      </c>
      <c r="I6" s="50" t="s">
        <v>97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98</v>
      </c>
    </row>
    <row r="12" spans="1:35">
      <c r="A12" s="50" t="s">
        <v>7</v>
      </c>
      <c r="C12" s="50" t="s">
        <v>27</v>
      </c>
      <c r="E12" s="50" t="s">
        <v>99</v>
      </c>
    </row>
    <row r="13" spans="1:35">
      <c r="A13" s="50" t="s">
        <v>7</v>
      </c>
      <c r="C13" s="50" t="s">
        <v>37</v>
      </c>
      <c r="E13" s="50" t="s">
        <v>100</v>
      </c>
    </row>
    <row r="14" spans="1:35">
      <c r="A14" s="50" t="s">
        <v>7</v>
      </c>
      <c r="C14" s="50" t="s">
        <v>35</v>
      </c>
      <c r="E14" s="50" t="s">
        <v>101</v>
      </c>
    </row>
    <row r="15" spans="1:35">
      <c r="A15" s="50" t="s">
        <v>7</v>
      </c>
      <c r="C15" s="50" t="s">
        <v>38</v>
      </c>
      <c r="E15" s="50" t="s">
        <v>102</v>
      </c>
    </row>
    <row r="16" spans="1:35">
      <c r="A16" s="50" t="s">
        <v>7</v>
      </c>
      <c r="C16" s="50" t="s">
        <v>39</v>
      </c>
      <c r="E16" s="50" t="s">
        <v>103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223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104</v>
      </c>
      <c r="C24" s="50" t="s">
        <v>43</v>
      </c>
      <c r="E24" s="50" t="s">
        <v>105</v>
      </c>
      <c r="K24" s="50" t="s">
        <v>106</v>
      </c>
      <c r="L24" s="50" t="s">
        <v>107</v>
      </c>
      <c r="M24" s="50" t="s">
        <v>108</v>
      </c>
      <c r="N24" s="50" t="s">
        <v>109</v>
      </c>
      <c r="O24" s="50" t="s">
        <v>110</v>
      </c>
      <c r="P24" s="50" t="s">
        <v>111</v>
      </c>
      <c r="R24" s="50" t="s">
        <v>112</v>
      </c>
      <c r="S24" s="50" t="s">
        <v>113</v>
      </c>
      <c r="T24" s="50" t="s">
        <v>114</v>
      </c>
      <c r="U24" s="50" t="s">
        <v>224</v>
      </c>
      <c r="V24" s="50" t="s">
        <v>115</v>
      </c>
      <c r="W24" s="50" t="s">
        <v>116</v>
      </c>
      <c r="X24" s="50" t="s">
        <v>225</v>
      </c>
      <c r="Y24" s="50" t="s">
        <v>117</v>
      </c>
      <c r="Z24" s="50" t="s">
        <v>118</v>
      </c>
      <c r="AA24" s="50" t="s">
        <v>119</v>
      </c>
      <c r="AB24" s="50" t="s">
        <v>120</v>
      </c>
      <c r="AC24" s="50" t="s">
        <v>226</v>
      </c>
      <c r="AD24" s="50" t="s">
        <v>121</v>
      </c>
      <c r="AE24" s="50" t="s">
        <v>122</v>
      </c>
      <c r="AF24" s="50" t="s">
        <v>121</v>
      </c>
      <c r="AG24" s="50" t="s">
        <v>72</v>
      </c>
      <c r="AH24" s="50" t="s">
        <v>123</v>
      </c>
      <c r="AI24" s="50" t="s">
        <v>73</v>
      </c>
      <c r="AJ24" s="50" t="s">
        <v>74</v>
      </c>
      <c r="AK24" s="50" t="s">
        <v>124</v>
      </c>
      <c r="AL24" s="50" t="s">
        <v>125</v>
      </c>
      <c r="AM24" s="50" t="s">
        <v>126</v>
      </c>
      <c r="AN24" s="50" t="s">
        <v>127</v>
      </c>
      <c r="AO24" s="50" t="s">
        <v>128</v>
      </c>
      <c r="AP24" s="50" t="s">
        <v>129</v>
      </c>
    </row>
    <row r="25" spans="1:42">
      <c r="A25" s="50" t="s">
        <v>166</v>
      </c>
      <c r="B25" s="50" t="s">
        <v>130</v>
      </c>
      <c r="C25" s="50" t="s">
        <v>43</v>
      </c>
      <c r="E25" s="50" t="s">
        <v>264</v>
      </c>
      <c r="K25" s="50" t="s">
        <v>170</v>
      </c>
      <c r="L25" s="50" t="s">
        <v>171</v>
      </c>
      <c r="M25" s="50" t="s">
        <v>132</v>
      </c>
      <c r="N25" s="50" t="s">
        <v>133</v>
      </c>
      <c r="O25" s="50" t="s">
        <v>134</v>
      </c>
      <c r="P25" s="50" t="s">
        <v>172</v>
      </c>
      <c r="R25" s="50" t="s">
        <v>135</v>
      </c>
      <c r="S25" s="50" t="s">
        <v>136</v>
      </c>
      <c r="T25" s="50" t="s">
        <v>138</v>
      </c>
      <c r="U25" s="50" t="s">
        <v>145</v>
      </c>
      <c r="V25" s="50" t="s">
        <v>173</v>
      </c>
      <c r="W25" s="50" t="s">
        <v>174</v>
      </c>
      <c r="X25" s="50" t="s">
        <v>230</v>
      </c>
      <c r="Y25" s="50" t="s">
        <v>137</v>
      </c>
      <c r="Z25" s="50" t="s">
        <v>139</v>
      </c>
      <c r="AA25" s="50" t="s">
        <v>140</v>
      </c>
      <c r="AB25" s="50" t="s">
        <v>141</v>
      </c>
      <c r="AC25" s="50" t="s">
        <v>231</v>
      </c>
      <c r="AD25" s="50" t="s">
        <v>146</v>
      </c>
      <c r="AE25" s="50" t="s">
        <v>175</v>
      </c>
      <c r="AF25" s="50" t="s">
        <v>146</v>
      </c>
      <c r="AG25" s="50" t="s">
        <v>72</v>
      </c>
      <c r="AH25" s="50" t="s">
        <v>143</v>
      </c>
      <c r="AI25" s="50" t="s">
        <v>73</v>
      </c>
      <c r="AJ25" s="50" t="s">
        <v>74</v>
      </c>
      <c r="AK25" s="50" t="s">
        <v>176</v>
      </c>
      <c r="AL25" s="50" t="s">
        <v>177</v>
      </c>
      <c r="AM25" s="50" t="s">
        <v>178</v>
      </c>
      <c r="AN25" s="50" t="s">
        <v>179</v>
      </c>
      <c r="AO25" s="50" t="s">
        <v>180</v>
      </c>
      <c r="AP25" s="50" t="s">
        <v>181</v>
      </c>
    </row>
    <row r="26" spans="1:42">
      <c r="A26" s="50" t="s">
        <v>166</v>
      </c>
      <c r="B26" s="50" t="s">
        <v>147</v>
      </c>
      <c r="C26" s="50" t="s">
        <v>43</v>
      </c>
      <c r="E26" s="50" t="s">
        <v>265</v>
      </c>
      <c r="K26" s="50" t="s">
        <v>182</v>
      </c>
      <c r="L26" s="50" t="s">
        <v>183</v>
      </c>
      <c r="M26" s="50" t="s">
        <v>149</v>
      </c>
      <c r="N26" s="50" t="s">
        <v>150</v>
      </c>
      <c r="O26" s="50" t="s">
        <v>151</v>
      </c>
      <c r="P26" s="50" t="s">
        <v>184</v>
      </c>
      <c r="R26" s="50" t="s">
        <v>152</v>
      </c>
      <c r="S26" s="50" t="s">
        <v>153</v>
      </c>
      <c r="T26" s="50" t="s">
        <v>155</v>
      </c>
      <c r="U26" s="50" t="s">
        <v>162</v>
      </c>
      <c r="V26" s="50" t="s">
        <v>185</v>
      </c>
      <c r="W26" s="50" t="s">
        <v>186</v>
      </c>
      <c r="X26" s="50" t="s">
        <v>232</v>
      </c>
      <c r="Y26" s="50" t="s">
        <v>154</v>
      </c>
      <c r="Z26" s="50" t="s">
        <v>156</v>
      </c>
      <c r="AA26" s="50" t="s">
        <v>157</v>
      </c>
      <c r="AB26" s="50" t="s">
        <v>158</v>
      </c>
      <c r="AC26" s="50" t="s">
        <v>233</v>
      </c>
      <c r="AD26" s="50" t="s">
        <v>163</v>
      </c>
      <c r="AE26" s="50" t="s">
        <v>187</v>
      </c>
      <c r="AF26" s="50" t="s">
        <v>163</v>
      </c>
      <c r="AG26" s="50" t="s">
        <v>72</v>
      </c>
      <c r="AH26" s="50" t="s">
        <v>160</v>
      </c>
      <c r="AI26" s="50" t="s">
        <v>73</v>
      </c>
      <c r="AJ26" s="50" t="s">
        <v>74</v>
      </c>
      <c r="AK26" s="50" t="s">
        <v>188</v>
      </c>
      <c r="AL26" s="50" t="s">
        <v>189</v>
      </c>
      <c r="AM26" s="50" t="s">
        <v>190</v>
      </c>
      <c r="AN26" s="50" t="s">
        <v>191</v>
      </c>
      <c r="AO26" s="50" t="s">
        <v>192</v>
      </c>
      <c r="AP26" s="50" t="s">
        <v>193</v>
      </c>
    </row>
    <row r="27" spans="1:42">
      <c r="A27" s="50" t="s">
        <v>166</v>
      </c>
      <c r="B27" s="50" t="s">
        <v>194</v>
      </c>
      <c r="C27" s="50" t="s">
        <v>43</v>
      </c>
      <c r="E27" s="50" t="s">
        <v>266</v>
      </c>
      <c r="K27" s="50" t="s">
        <v>234</v>
      </c>
      <c r="L27" s="50" t="s">
        <v>235</v>
      </c>
      <c r="M27" s="50" t="s">
        <v>195</v>
      </c>
      <c r="N27" s="50" t="s">
        <v>196</v>
      </c>
      <c r="O27" s="50" t="s">
        <v>197</v>
      </c>
      <c r="P27" s="50" t="s">
        <v>236</v>
      </c>
      <c r="R27" s="50" t="s">
        <v>198</v>
      </c>
      <c r="S27" s="50" t="s">
        <v>199</v>
      </c>
      <c r="T27" s="50" t="s">
        <v>201</v>
      </c>
      <c r="U27" s="50" t="s">
        <v>206</v>
      </c>
      <c r="V27" s="50" t="s">
        <v>237</v>
      </c>
      <c r="W27" s="50" t="s">
        <v>238</v>
      </c>
      <c r="X27" s="50" t="s">
        <v>239</v>
      </c>
      <c r="Y27" s="50" t="s">
        <v>200</v>
      </c>
      <c r="Z27" s="50" t="s">
        <v>202</v>
      </c>
      <c r="AA27" s="50" t="s">
        <v>203</v>
      </c>
      <c r="AB27" s="50" t="s">
        <v>204</v>
      </c>
      <c r="AC27" s="50" t="s">
        <v>240</v>
      </c>
      <c r="AD27" s="50" t="s">
        <v>207</v>
      </c>
      <c r="AE27" s="50" t="s">
        <v>241</v>
      </c>
      <c r="AF27" s="50" t="s">
        <v>207</v>
      </c>
      <c r="AG27" s="50" t="s">
        <v>72</v>
      </c>
      <c r="AH27" s="50" t="s">
        <v>205</v>
      </c>
      <c r="AI27" s="50" t="s">
        <v>73</v>
      </c>
      <c r="AJ27" s="50" t="s">
        <v>74</v>
      </c>
      <c r="AK27" s="50" t="s">
        <v>242</v>
      </c>
      <c r="AL27" s="50" t="s">
        <v>243</v>
      </c>
      <c r="AM27" s="50" t="s">
        <v>244</v>
      </c>
      <c r="AN27" s="50" t="s">
        <v>245</v>
      </c>
      <c r="AO27" s="50" t="s">
        <v>246</v>
      </c>
      <c r="AP27" s="50" t="s">
        <v>247</v>
      </c>
    </row>
    <row r="28" spans="1:42">
      <c r="B28" s="50" t="s">
        <v>208</v>
      </c>
      <c r="C28" s="50" t="s">
        <v>44</v>
      </c>
      <c r="E28" s="50" t="s">
        <v>131</v>
      </c>
      <c r="K28" s="50" t="s">
        <v>209</v>
      </c>
      <c r="L28" s="50" t="s">
        <v>210</v>
      </c>
      <c r="M28" s="50" t="s">
        <v>211</v>
      </c>
      <c r="N28" s="50" t="s">
        <v>212</v>
      </c>
      <c r="O28" s="50" t="s">
        <v>213</v>
      </c>
      <c r="P28" s="50" t="s">
        <v>214</v>
      </c>
      <c r="Q28" s="50" t="s">
        <v>215</v>
      </c>
      <c r="S28" s="50" t="s">
        <v>214</v>
      </c>
      <c r="T28" s="50" t="s">
        <v>216</v>
      </c>
      <c r="V28" s="50" t="s">
        <v>217</v>
      </c>
      <c r="W28" s="50" t="s">
        <v>218</v>
      </c>
      <c r="X28" s="50" t="s">
        <v>267</v>
      </c>
      <c r="Y28" s="50" t="s">
        <v>219</v>
      </c>
      <c r="Z28" s="50" t="s">
        <v>268</v>
      </c>
      <c r="AA28" s="50" t="s">
        <v>220</v>
      </c>
      <c r="AB28" s="50" t="s">
        <v>269</v>
      </c>
      <c r="AC28" s="50" t="s">
        <v>221</v>
      </c>
    </row>
    <row r="29" spans="1:42">
      <c r="B29" s="50" t="s">
        <v>248</v>
      </c>
      <c r="C29" s="50" t="s">
        <v>45</v>
      </c>
      <c r="E29" s="50" t="s">
        <v>148</v>
      </c>
      <c r="K29" s="50" t="s">
        <v>249</v>
      </c>
      <c r="L29" s="50" t="s">
        <v>250</v>
      </c>
      <c r="M29" s="50" t="s">
        <v>251</v>
      </c>
      <c r="N29" s="50" t="s">
        <v>252</v>
      </c>
      <c r="O29" s="50" t="s">
        <v>253</v>
      </c>
      <c r="P29" s="50" t="s">
        <v>256</v>
      </c>
      <c r="Q29" s="50" t="s">
        <v>254</v>
      </c>
      <c r="S29" s="50" t="s">
        <v>256</v>
      </c>
      <c r="T29" s="50" t="s">
        <v>257</v>
      </c>
      <c r="V29" s="50" t="s">
        <v>258</v>
      </c>
      <c r="W29" s="50" t="s">
        <v>259</v>
      </c>
      <c r="X29" s="50" t="s">
        <v>270</v>
      </c>
      <c r="Y29" s="50" t="s">
        <v>261</v>
      </c>
      <c r="Z29" s="50" t="s">
        <v>271</v>
      </c>
      <c r="AA29" s="50" t="s">
        <v>255</v>
      </c>
      <c r="AB29" s="50" t="s">
        <v>272</v>
      </c>
      <c r="AC29" s="50" t="s">
        <v>260</v>
      </c>
    </row>
    <row r="31" spans="1:42">
      <c r="AB31" s="50" t="s">
        <v>273</v>
      </c>
      <c r="AC31" s="50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2023-07-06T12:46:26Z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