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CD19099B-4991-49FA-9E3A-9B7D716DAB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2" l="1"/>
  <c r="K29" i="2"/>
  <c r="AE29" i="2"/>
  <c r="AP29" i="2"/>
  <c r="AO29" i="2"/>
  <c r="AN29" i="2"/>
  <c r="AM29" i="2"/>
  <c r="AA29" i="2"/>
  <c r="X27" i="2"/>
  <c r="X28" i="2"/>
  <c r="X29" i="2"/>
  <c r="O29" i="2"/>
  <c r="AH29" i="2"/>
  <c r="T29" i="2"/>
  <c r="S29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M25" i="2"/>
  <c r="AN25" i="2"/>
  <c r="AO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M26" i="2"/>
  <c r="AN26" i="2"/>
  <c r="AO26" i="2"/>
  <c r="AP26" i="2"/>
  <c r="E27" i="2"/>
  <c r="K27" i="2"/>
  <c r="L27" i="2"/>
  <c r="M27" i="2"/>
  <c r="N27" i="2"/>
  <c r="O27" i="2"/>
  <c r="P27" i="2"/>
  <c r="Q27" i="2"/>
  <c r="S27" i="2"/>
  <c r="T27" i="2"/>
  <c r="V27" i="2"/>
  <c r="W27" i="2"/>
  <c r="Y27" i="2"/>
  <c r="Z27" i="2"/>
  <c r="AA27" i="2"/>
  <c r="AC27" i="2"/>
  <c r="AB27" i="2" s="1"/>
  <c r="E28" i="2"/>
  <c r="K28" i="2"/>
  <c r="L28" i="2"/>
  <c r="M28" i="2"/>
  <c r="N28" i="2"/>
  <c r="O28" i="2"/>
  <c r="P28" i="2"/>
  <c r="Q28" i="2"/>
  <c r="S28" i="2"/>
  <c r="T28" i="2"/>
  <c r="V28" i="2"/>
  <c r="W28" i="2"/>
  <c r="Y28" i="2"/>
  <c r="Z28" i="2"/>
  <c r="AA28" i="2"/>
  <c r="AC28" i="2"/>
  <c r="AB28" i="2" s="1"/>
  <c r="D5" i="1"/>
  <c r="B8" i="89"/>
  <c r="B7" i="89"/>
  <c r="E12" i="2"/>
  <c r="H6" i="2"/>
  <c r="H5" i="2"/>
  <c r="H4" i="2"/>
  <c r="E2" i="2"/>
  <c r="D30" i="1"/>
  <c r="D29" i="1"/>
  <c r="D14" i="1"/>
  <c r="C13" i="1" s="1"/>
  <c r="E16" i="2" s="1"/>
  <c r="D13" i="1"/>
  <c r="C12" i="1"/>
  <c r="E15" i="2" s="1"/>
  <c r="C11" i="1"/>
  <c r="E14" i="2" s="1"/>
  <c r="C10" i="1"/>
  <c r="E13" i="2" s="1"/>
  <c r="C5" i="1"/>
  <c r="C4" i="1"/>
  <c r="C3" i="1"/>
  <c r="C9" i="1" s="1"/>
  <c r="E11" i="2" s="1"/>
  <c r="B25" i="2" l="1"/>
  <c r="B26" i="2"/>
  <c r="D6" i="2"/>
  <c r="D5" i="2"/>
  <c r="I6" i="2"/>
  <c r="I5" i="2"/>
  <c r="D4" i="2"/>
  <c r="E4" i="2" s="1"/>
  <c r="C8" i="1"/>
  <c r="E5" i="2" l="1"/>
  <c r="B24" i="2"/>
  <c r="E6" i="2"/>
  <c r="B27" i="2" l="1"/>
  <c r="B28" i="2"/>
</calcChain>
</file>

<file path=xl/sharedStrings.xml><?xml version="1.0" encoding="utf-8"?>
<sst xmlns="http://schemas.openxmlformats.org/spreadsheetml/2006/main" count="922" uniqueCount="253">
  <si>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</si>
  <si>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</si>
  <si>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</si>
  <si>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</si>
  <si>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</si>
  <si>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</si>
  <si>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</si>
  <si>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</si>
  <si>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</si>
  <si>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</si>
  <si>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</si>
  <si>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</si>
  <si>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</si>
  <si>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</si>
  <si>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</si>
  <si>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</si>
  <si>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</si>
  <si>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</si>
  <si>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</si>
  <si>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</si>
  <si>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</si>
  <si>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</si>
  <si>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</si>
  <si>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</si>
  <si>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</si>
  <si>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</si>
  <si>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</si>
  <si>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</si>
  <si>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</si>
  <si>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</si>
  <si>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</si>
  <si>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</si>
  <si>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</si>
  <si>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</si>
  <si>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</si>
  <si>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</si>
  <si>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</si>
  <si>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</si>
  <si>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</si>
  <si>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</si>
  <si>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</si>
  <si>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</si>
  <si>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</si>
  <si>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</si>
  <si>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</si>
  <si>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</si>
  <si>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</si>
  <si>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</si>
  <si>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</si>
  <si>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</si>
  <si>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</si>
  <si>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</si>
  <si>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</si>
  <si>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</si>
  <si>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</si>
  <si>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</si>
  <si>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</si>
  <si>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</si>
  <si>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</si>
  <si>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</si>
  <si>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</si>
  <si>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</si>
  <si>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</si>
  <si>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</si>
  <si>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</si>
  <si>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</si>
  <si>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</si>
  <si>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</si>
  <si>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</si>
  <si>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</si>
  <si>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</si>
  <si>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</si>
  <si>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</si>
  <si>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</si>
  <si>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</si>
  <si>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</si>
  <si>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</si>
  <si>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</si>
  <si>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</si>
  <si>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</si>
  <si>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</si>
  <si>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</si>
  <si>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</si>
  <si>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</si>
  <si>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</si>
  <si>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</si>
  <si>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</si>
  <si>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</si>
  <si>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</si>
  <si>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</si>
  <si>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</si>
  <si>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</si>
  <si>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</si>
  <si>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</si>
  <si>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</si>
  <si>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</si>
  <si>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</si>
  <si>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</si>
  <si>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</si>
  <si>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</si>
  <si>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</si>
  <si>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</si>
  <si>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</si>
  <si>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</si>
  <si>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</si>
  <si>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</si>
  <si>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</si>
  <si>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</si>
  <si>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</si>
  <si>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</si>
  <si>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</si>
  <si>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</si>
  <si>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</si>
  <si>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</si>
  <si>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</si>
  <si>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</si>
  <si>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</si>
  <si>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</si>
  <si>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</si>
  <si>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</si>
  <si>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</si>
  <si>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</si>
  <si>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</si>
  <si>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</si>
  <si>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</si>
  <si>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</si>
  <si>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</si>
  <si>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</si>
  <si>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</si>
  <si>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</si>
  <si>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</si>
  <si>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</si>
  <si>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</si>
  <si>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</si>
  <si>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</si>
  <si>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</si>
  <si>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</si>
  <si>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</si>
  <si>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</si>
  <si>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</si>
  <si>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</si>
  <si>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</si>
  <si>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</si>
  <si>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</si>
  <si>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</si>
  <si>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</si>
  <si>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</si>
  <si>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</si>
  <si>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</si>
  <si>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</si>
  <si>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</si>
  <si>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</si>
  <si>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</si>
  <si>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</si>
  <si>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</si>
  <si>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</si>
  <si>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</si>
  <si>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</si>
  <si>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</si>
  <si>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</si>
  <si>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</si>
  <si>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</si>
  <si>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</si>
  <si>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</si>
  <si>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</si>
  <si>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</si>
  <si>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</si>
  <si>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</si>
  <si>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</si>
  <si>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</si>
  <si>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</si>
  <si>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</si>
  <si>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</si>
  <si>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</si>
  <si>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</si>
  <si>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</si>
  <si>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</si>
  <si>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</si>
  <si>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</si>
  <si>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</si>
  <si>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</si>
  <si>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</si>
  <si>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</si>
  <si>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</si>
  <si>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</si>
  <si>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</si>
  <si>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</si>
  <si>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</si>
  <si>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</si>
  <si>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</si>
  <si>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</si>
  <si>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</si>
  <si>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</si>
  <si>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</si>
  <si>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</si>
  <si>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</si>
  <si>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</si>
  <si>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</si>
  <si>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</si>
  <si>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</si>
  <si>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</si>
  <si>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</si>
  <si>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</si>
  <si>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</si>
  <si>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</si>
  <si>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</si>
  <si>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</si>
  <si>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</si>
  <si>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</si>
  <si>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</si>
  <si>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</si>
  <si>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</si>
  <si>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</si>
  <si>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</si>
  <si>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</si>
  <si>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</si>
  <si>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</si>
  <si>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</si>
  <si>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</si>
  <si>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</si>
  <si>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</si>
  <si>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</si>
  <si>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</si>
  <si>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</si>
  <si>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</si>
  <si>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</si>
  <si>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</si>
  <si>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</si>
  <si>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</si>
  <si>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</si>
  <si>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</si>
  <si>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</si>
  <si>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</si>
  <si>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="01/07/2023"</t>
  </si>
  <si>
    <t>="31/07/2023"</t>
  </si>
  <si>
    <t>="114|132|102"</t>
  </si>
  <si>
    <t>="""UICACS"","""",""SQL="",""2=DOCNUM"",""33032246"",""14=CUSTREF"",""4823201441"",""14=U_CUSTREF"",""4823201441"",""15=DOCDATE"",""13/7/2023"",""15=TAXDATE"",""13/7/2023"",""14=CARDCODE"",""CI1139-SGD"",""14=CARDNAME"",""NATIONAL HEART CENTRE OF SINGAPORE PTE LTD"",""14=ITEMCODE"",""MSC5E-014"&amp;"12GLP"",""14=ITEMNAME"",""MS VISUAL STUDIO PROFESSIONAL 2022 SLNG"",""10=QUANTITY"",""2.000000"",""14=U_PONO"",""944522"",""15=U_PODATE"",""12/7/2023"",""10=U_TLINTCOS"",""0.000000"",""2=SLPCODE"",""132"",""14=SLPNAME"",""E0001-CS"",""14=MEMO"",""WENDY KUM CHIOU SZE"",""14=CONTACTNAME"",""E"&amp;"-INVOICE"",""10=LINETOTAL"",""896.120000"",""14=U_ENR"","""",""14=U_MSENR"",""S7138270"",""14=U_MSPCN"",""A8AA53F5"",""14=ADDRESS2"",""HUANG CAI XIA_x000D_NATIONAL HEART CENTRE OF SINGAPORE 5 HOSPITAL DRIVE, LEVEL 10, RADO, SINGAPORE 169609_x000D_MS HUANG CAI XIA_x000D_TEL: 67042221_x000D_FAX: _x000D_EMA"&amp;"IL: huang.cai.xia@nhcs.com.sg&gt;"""</t>
  </si>
  <si>
    <t>="""UICACS"","""",""SQL="",""2=DOCNUM"",""33032320"",""14=CUSTREF"",""8823003396"",""14=U_CUSTREF"",""8823003396"",""15=DOCDATE"",""21/7/2023"",""15=TAXDATE"",""21/7/2023"",""14=CARDCODE"",""CI1232-SGD"",""14=CARDNAME"",""SINGAPORE GENERAL HOSPITAL PTE LTD"",""14=ITEMCODE"",""MS021-10695GLP"","""&amp;"14=ITEMNAME"",""MS OFFICE STD 2021 SNGL LTSC"",""10=QUANTITY"",""2.000000"",""14=U_PONO"",""944732"",""15=U_PODATE"",""20/7/2023"",""10=U_TLINTCOS"",""0.000000"",""2=SLPCODE"",""132"",""14=SLPNAME"",""E0001-CS"",""14=MEMO"",""WENDY KUM CHIOU SZE"",""14=CONTACTNAME"",""FINANCE DEPARTMENT"","&amp;"""10=LINETOTAL"",""817.820000"",""14=U_ENR"","""",""14=U_MSENR"",""S7138270"",""14=U_MSPCN"",""8E125DFC"",""14=ADDRESS2"",""PATRICIA CHAN_x000D_SINGAPORE GENERAL HOSPITAL PTE LTD 10 HOSPITAL BOULEVARD ACADEMAI LEVEL4, ADMI N OFFICE, ROOM 106 SINGAPORE 168582_x000D_PATRICIA CHAN_x000D_TEL: 63"&amp;"214603_x000D_FAX: _x000D_EMAIL: patricia.chan.y.c@sgh.com.sg"""</t>
  </si>
  <si>
    <t>=IFERROR(NF($E27,"CONTACTNAME"),"-")</t>
  </si>
  <si>
    <t>=IFERROR(NF($E27,"U_PODATE"),"-")</t>
  </si>
  <si>
    <t>=IFERROR(AC27/W27,0)</t>
  </si>
  <si>
    <t>=IFERROR(NF($E28,"CONTACTNAME"),"-")</t>
  </si>
  <si>
    <t>=IFERROR(NF($E28,"U_PODATE"),"-")</t>
  </si>
  <si>
    <t>=IFERROR(AC28/W28,0)</t>
  </si>
  <si>
    <t>=SUBTOTAL(9,AB24:AB29)</t>
  </si>
  <si>
    <t>=SUBTOTAL(9,AC24:AC29)</t>
  </si>
  <si>
    <t>MSD86-05988GLP</t>
  </si>
  <si>
    <t>MS VISIO STD 2021 SNGL LTSC</t>
  </si>
  <si>
    <t>CA0445-SGD</t>
  </si>
  <si>
    <t>A8AA53F5</t>
  </si>
  <si>
    <t>31.10.2025</t>
  </si>
  <si>
    <t>01.07.2023</t>
  </si>
  <si>
    <t>LIC WITH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</si>
</sst>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/>
    <xf numFmtId="2" fontId="0" fillId="0" borderId="0" xfId="2" applyNumberFormat="1" applyFont="1" applyAlignment="1">
      <alignment vertical="top"/>
    </xf>
    <xf numFmtId="0" fontId="11" fillId="0" borderId="0" xfId="0" applyFont="1" applyAlignment="1">
      <alignment horizontal="center"/>
    </xf>
    <xf numFmtId="38" fontId="0" fillId="0" borderId="0" xfId="2" applyNumberFormat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166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"01/07/2023"</f>
        <v>01/07/2023</v>
      </c>
    </row>
    <row r="4" spans="1:5">
      <c r="A4" s="1" t="s">
        <v>0</v>
      </c>
      <c r="B4" s="4" t="s">
        <v>6</v>
      </c>
      <c r="C4" s="5" t="str">
        <f>"31/07/2023"</f>
        <v>31/07/2023</v>
      </c>
    </row>
    <row r="5" spans="1:5">
      <c r="A5" s="1" t="s">
        <v>0</v>
      </c>
      <c r="B5" s="4" t="s">
        <v>25</v>
      </c>
      <c r="C5" s="4" t="str">
        <f>"114|132|102"</f>
        <v>114|132|102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01/Jul/2023..31/Jul/2023</v>
      </c>
    </row>
    <row r="9" spans="1:5">
      <c r="A9" s="1" t="s">
        <v>9</v>
      </c>
      <c r="C9" s="3" t="str">
        <f>TEXT($C$3,"yyyyMMdd") &amp; ".." &amp; TEXT($C$4,"yyyyMMdd")</f>
        <v>20230701..20230731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5"/>
  <sheetViews>
    <sheetView tabSelected="1" topLeftCell="K19" zoomScale="92" zoomScaleNormal="92" workbookViewId="0">
      <selection activeCell="AD44" sqref="AD4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2.4257812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3" style="3" customWidth="1"/>
    <col min="18" max="18" width="12" style="4" bestFit="1" customWidth="1"/>
    <col min="19" max="19" width="24.8554687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33.570312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168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20230701..20230731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114|132|102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4" hidden="1">
      <c r="A17" s="1" t="s">
        <v>7</v>
      </c>
    </row>
    <row r="18" spans="1:44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4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4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4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4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222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4">
      <c r="B24" s="1" t="str">
        <f>IF(K24="","Hide","Show")</f>
        <v>Show</v>
      </c>
      <c r="C24" s="4" t="s">
        <v>43</v>
      </c>
      <c r="E24" s="11" t="str">
        <f>"""UICACS"","""",""SQL="",""2=DOCNUM"",""33032161"",""14=CUSTREF"",""6723000741"",""14=U_CUSTREF"",""6723000741"",""15=DOCDATE"",""3/7/2023"",""15=TAXDATE"",""3/7/2023"",""14=CARDCODE"",""CI1256-SGD"",""14=CARDNAME"",""SINGAPORE HEALTH SERVICES PTE LTD"",""14=ITEMCODE"",""MS7JQ-00353GLP"",""14="&amp;"ITEMNAME"",""MS SQLSVRENTCORE SNGL LICSAPK MVL 2LIC CORELIC"",""10=QUANTITY"",""4.000000"",""14=U_PONO"",""944325"",""15=U_PODATE"",""30/6/2023"",""10=U_TLINTCOS"",""0.000000"",""2=SLPCODE"",""132"",""14=SLPNAME"",""E0001-CS"",""14=MEMO"",""WENDY KUM CHIOU SZE"",""14=CONTACTNAME"",""FINAN"&amp;"CE DEPARTMENT"",""10=LINETOTAL"",""85762.400000"",""14=U_ENR"","""",""14=U_MSENR"",""S7138270"",""14=U_MSPCN"",""A8AA53F5"",""14=ADDRESS2"",""KELVIN LI_x000D_INTEGRATED HEALTH INFORMATION SYSTEMS 6 SERANGOON NORTH AVE 5, #01-01/02, SINGAPORE 554910_x000D_MR KELVIN LI_x000D_TEL: 65941609/97832"&amp;"186_x000D_FAX: _x000D_EMAIL: kelvin.li@ihis.com.sg"""</f>
        <v>"UICACS","","SQL=","2=DOCNUM","33032161","14=CUSTREF","6723000741","14=U_CUSTREF","6723000741","15=DOCDATE","3/7/2023","15=TAXDATE","3/7/2023","14=CARDCODE","CI1256-SGD","14=CARDNAME","SINGAPORE HEALTH SERVICES PTE LTD","14=ITEMCODE","MS7JQ-00353GLP","14=ITEMNAME","MS SQLSVRENTCORE SNGL LICSAPK MVL 2LIC CORELIC","10=QUANTITY","4.000000","14=U_PONO","944325","15=U_PODATE","30/6/2023","10=U_TLINTCOS","0.000000","2=SLPCODE","132","14=SLPNAME","E0001-CS","14=MEMO","WENDY KUM CHIOU SZE","14=CONTACTNAME","FINANCE DEPARTMENT","10=LINETOTAL","85762.400000","14=U_ENR","","14=U_MSENR","S7138270","14=U_MSPCN","A8AA53F5","14=ADDRESS2","KELVIN LI_x000D_INTEGRATED HEALTH INFORMATION SYSTEMS 6 SERANGOON NORTH AVE 5, #01-01/02, SINGAPORE 554910_x000D_MR KELVIN LI_x000D_TEL: 65941609/97832186_x000D_FAX: _x000D_EMAIL: kelvin.li@ihis.com.sg"</v>
      </c>
      <c r="K24" s="19">
        <f>MONTH(N24)</f>
        <v>7</v>
      </c>
      <c r="L24" s="19">
        <f>YEAR(N24)</f>
        <v>2023</v>
      </c>
      <c r="M24" s="4">
        <v>33032161</v>
      </c>
      <c r="N24" s="30">
        <v>45110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"6723000741"</f>
        <v>6723000741</v>
      </c>
      <c r="U24" s="42" t="str">
        <f>"944325"</f>
        <v>944325</v>
      </c>
      <c r="V24" s="42">
        <v>45107</v>
      </c>
      <c r="W24" s="42">
        <v>45110</v>
      </c>
      <c r="X24" s="43">
        <f>SUM(N24-V24)</f>
        <v>3</v>
      </c>
      <c r="Y24" s="44" t="str">
        <f>"MS7JQ-00353GLP"</f>
        <v>MS7JQ-00353GLP</v>
      </c>
      <c r="Z24" s="44" t="str">
        <f>"MS SQLSVRENTCORE SNGL LICSAPK MVL 2LIC CORELIC"</f>
        <v>MS SQLSVRENTCORE SNGL LICSAPK MVL 2LIC CORELIC</v>
      </c>
      <c r="AA24" s="44" t="str">
        <f>"WENDY KUM CHIOU SZE"</f>
        <v>WENDY KUM CHIOU SZE</v>
      </c>
      <c r="AB24" s="43">
        <v>4</v>
      </c>
      <c r="AC24" s="31">
        <f>IFERROR(AD24/AB24,0)</f>
        <v>21440.6</v>
      </c>
      <c r="AD24" s="31">
        <v>85762.4</v>
      </c>
      <c r="AE24" s="19" t="str">
        <f>"-"</f>
        <v>-</v>
      </c>
      <c r="AF24" s="45">
        <v>85762.4</v>
      </c>
      <c r="AG24" s="30" t="s">
        <v>72</v>
      </c>
      <c r="AH24" s="46" t="str">
        <f>"KELVIN LI_x000D_INTEGRATED HEALTH INFORMATION SYSTEMS 6 SERANGOON NORTH AVE 5, #01-01/02, SINGAPORE 554910_x000D_MR KELVIN LI_x000D_TEL: 65941609/97832186_x000D_FAX: _x000D_EMAIL: kelvin.li@ihis.com.sg"</f>
        <v>KELVIN LI_x000D_INTEGRATED HEALTH INFORMATION SYSTEMS 6 SERANGOON NORTH AVE 5, #01-01/02, SINGAPORE 554910_x000D_MR KELVIN LI_x000D_TEL: 65941609/97832186_x000D_FAX: _x000D_EMAIL: kelvin.li@ihis.com.sg</v>
      </c>
      <c r="AI24" s="47" t="s">
        <v>73</v>
      </c>
      <c r="AJ24" s="47" t="s">
        <v>74</v>
      </c>
      <c r="AK24" s="3" t="str">
        <f>"MS7JQ-00353GLP"</f>
        <v>MS7JQ-00353GLP</v>
      </c>
      <c r="AL24" s="3" t="str">
        <f>"MS SQLSVRENTCORE SNGL LICSAPK MVL 2LIC CORELIC"</f>
        <v>MS SQLSVRENTCORE SNGL LICSAPK MVL 2LIC CORELIC</v>
      </c>
      <c r="AM24" s="19" t="s">
        <v>252</v>
      </c>
      <c r="AN24" s="19" t="s">
        <v>251</v>
      </c>
      <c r="AO24" s="19" t="s">
        <v>250</v>
      </c>
      <c r="AP24" s="19" t="str">
        <f>"-"</f>
        <v>-</v>
      </c>
    </row>
    <row r="25" spans="1:44">
      <c r="A25" s="1" t="s">
        <v>165</v>
      </c>
      <c r="B25" s="1" t="str">
        <f t="shared" ref="B25:B26" si="0">IF(K25="","Hide","Show")</f>
        <v>Show</v>
      </c>
      <c r="C25" s="4" t="s">
        <v>43</v>
      </c>
      <c r="E25" s="11" t="str">
        <f>"""UICACS"","""",""SQL="",""2=DOCNUM"",""33032246"",""14=CUSTREF"",""4823201441"",""14=U_CUSTREF"",""4823201441"",""15=DOCDATE"",""13/7/2023"",""15=TAXDATE"",""13/7/2023"",""14=CARDCODE"",""CI1139-SGD"",""14=CARDNAME"",""NATIONAL HEART CENTRE OF SINGAPORE PTE LTD"",""14=ITEMCODE"",""MSC5E-014"&amp;"12GLP"",""14=ITEMNAME"",""MS VISUAL STUDIO PROFESSIONAL 2022 SLNG"",""10=QUANTITY"",""2.000000"",""14=U_PONO"",""944522"",""15=U_PODATE"",""12/7/2023"",""10=U_TLINTCOS"",""0.000000"",""2=SLPCODE"",""132"",""14=SLPNAME"",""E0001-CS"",""14=MEMO"",""WENDY KUM CHIOU SZE"",""14=CONTACTNAME"",""E"&amp;"-INVOICE"",""10=LINETOTAL"",""896.120000"",""14=U_ENR"","""",""14=U_MSENR"",""S7138270"",""14=U_MSPCN"",""A8AA53F5"",""14=ADDRESS2"",""HUANG CAI XIA_x000D_NATIONAL HEART CENTRE OF SINGAPORE 5 HOSPITAL DRIVE, LEVEL 10, RADO, SINGAPORE 169609_x000D_MS HUANG CAI XIA_x000D_TEL: 67042221_x000D_FAX: _x000D_EMA"&amp;"IL: huang.cai.xia@nhcs.com.sg&gt;"""</f>
        <v>"UICACS","","SQL=","2=DOCNUM","33032246","14=CUSTREF","4823201441","14=U_CUSTREF","4823201441","15=DOCDATE","13/7/2023","15=TAXDATE","13/7/2023","14=CARDCODE","CI1139-SGD","14=CARDNAME","NATIONAL HEART CENTRE OF SINGAPORE PTE LTD","14=ITEMCODE","MSC5E-01412GLP","14=ITEMNAME","MS VISUAL STUDIO PROFESSIONAL 2022 SLNG","10=QUANTITY","2.000000","14=U_PONO","944522","15=U_PODATE","12/7/2023","10=U_TLINTCOS","0.000000","2=SLPCODE","132","14=SLPNAME","E0001-CS","14=MEMO","WENDY KUM CHIOU SZE","14=CONTACTNAME","E-INVOICE","10=LINETOTAL","896.120000","14=U_ENR","","14=U_MSENR","S7138270","14=U_MSPCN","A8AA53F5","14=ADDRESS2","HUANG CAI XIA_x000D_NATIONAL HEART CENTRE OF SINGAPORE 5 HOSPITAL DRIVE, LEVEL 10, RADO, SINGAPORE 169609_x000D_MS HUANG CAI XIA_x000D_TEL: 67042221_x000D_FAX: _x000D_EMAIL: huang.cai.xia@nhcs.com.sg&gt;"</v>
      </c>
      <c r="K25" s="19">
        <f>MONTH(N25)</f>
        <v>7</v>
      </c>
      <c r="L25" s="19">
        <f>YEAR(N25)</f>
        <v>2023</v>
      </c>
      <c r="M25" s="4">
        <v>33032246</v>
      </c>
      <c r="N25" s="30">
        <v>45120</v>
      </c>
      <c r="O25" s="19" t="str">
        <f>"S7138270"</f>
        <v>S7138270</v>
      </c>
      <c r="P25" s="19" t="str">
        <f>"A8AA53F5"</f>
        <v>A8AA53F5</v>
      </c>
      <c r="Q25" s="19"/>
      <c r="R25" s="19" t="str">
        <f>"CI1139-SGD"</f>
        <v>CI1139-SGD</v>
      </c>
      <c r="S25" s="4" t="str">
        <f>"NATIONAL HEART CENTRE OF SINGAPORE PTE LTD"</f>
        <v>NATIONAL HEART CENTRE OF SINGAPORE PTE LTD</v>
      </c>
      <c r="T25" s="19" t="str">
        <f>"4823201441"</f>
        <v>4823201441</v>
      </c>
      <c r="U25" s="42" t="str">
        <f>"944522"</f>
        <v>944522</v>
      </c>
      <c r="V25" s="42">
        <v>45119</v>
      </c>
      <c r="W25" s="42">
        <v>45120</v>
      </c>
      <c r="X25" s="43">
        <f>SUM(N25-V25)</f>
        <v>1</v>
      </c>
      <c r="Y25" s="44" t="str">
        <f>"MSC5E-01412GLP"</f>
        <v>MSC5E-01412GLP</v>
      </c>
      <c r="Z25" s="44" t="str">
        <f>"MS VISUAL STUDIO PROFESSIONAL 2022 SLNG"</f>
        <v>MS VISUAL STUDIO PROFESSIONAL 2022 SLNG</v>
      </c>
      <c r="AA25" s="44" t="str">
        <f>"WENDY KUM CHIOU SZE"</f>
        <v>WENDY KUM CHIOU SZE</v>
      </c>
      <c r="AB25" s="43">
        <v>2</v>
      </c>
      <c r="AC25" s="31">
        <f>IFERROR(AD25/AB25,0)</f>
        <v>448.06</v>
      </c>
      <c r="AD25" s="31">
        <v>896.12</v>
      </c>
      <c r="AE25" s="19" t="str">
        <f>"-"</f>
        <v>-</v>
      </c>
      <c r="AF25" s="45">
        <v>896.12</v>
      </c>
      <c r="AG25" s="30" t="s">
        <v>72</v>
      </c>
      <c r="AH25" s="46" t="str">
        <f>"HUANG CAI XIA_x000D_NATIONAL HEART CENTRE OF SINGAPORE 5 HOSPITAL DRIVE, LEVEL 10, RADO, SINGAPORE 169609_x000D_MS HUANG CAI XIA_x000D_TEL: 67042221_x000D_FAX: _x000D_EMAIL: huang.cai.xia@nhcs.com.sg&gt;"</f>
        <v>HUANG CAI XIA_x000D_NATIONAL HEART CENTRE OF SINGAPORE 5 HOSPITAL DRIVE, LEVEL 10, RADO, SINGAPORE 169609_x000D_MS HUANG CAI XIA_x000D_TEL: 67042221_x000D_FAX: _x000D_EMAIL: huang.cai.xia@nhcs.com.sg&gt;</v>
      </c>
      <c r="AI25" s="47" t="s">
        <v>73</v>
      </c>
      <c r="AJ25" s="47" t="s">
        <v>74</v>
      </c>
      <c r="AK25" s="3" t="str">
        <f>"MSC5E-01412GLP"</f>
        <v>MSC5E-01412GLP</v>
      </c>
      <c r="AL25" s="3" t="str">
        <f>"MS VISUAL STUDIO PROFESSIONAL 2022 SLNG"</f>
        <v>MS VISUAL STUDIO PROFESSIONAL 2022 SLNG</v>
      </c>
      <c r="AM25" s="19" t="str">
        <f>"-"</f>
        <v>-</v>
      </c>
      <c r="AN25" s="19" t="str">
        <f>"-"</f>
        <v>-</v>
      </c>
      <c r="AO25" s="19" t="str">
        <f>"-"</f>
        <v>-</v>
      </c>
      <c r="AP25" s="19" t="str">
        <f>"-"</f>
        <v>-</v>
      </c>
    </row>
    <row r="26" spans="1:44">
      <c r="A26" s="1" t="s">
        <v>165</v>
      </c>
      <c r="B26" s="1" t="str">
        <f t="shared" si="0"/>
        <v>Show</v>
      </c>
      <c r="C26" s="4" t="s">
        <v>43</v>
      </c>
      <c r="E26" s="11" t="str">
        <f>"""UICACS"","""",""SQL="",""2=DOCNUM"",""33032320"",""14=CUSTREF"",""8823003396"",""14=U_CUSTREF"",""8823003396"",""15=DOCDATE"",""21/7/2023"",""15=TAXDATE"",""21/7/2023"",""14=CARDCODE"",""CI1232-SGD"",""14=CARDNAME"",""SINGAPORE GENERAL HOSPITAL PTE LTD"",""14=ITEMCODE"",""MS021-10695GLP"","""&amp;"14=ITEMNAME"",""MS OFFICE STD 2021 SNGL LTSC"",""10=QUANTITY"",""2.000000"",""14=U_PONO"",""944732"",""15=U_PODATE"",""20/7/2023"",""10=U_TLINTCOS"",""0.000000"",""2=SLPCODE"",""132"",""14=SLPNAME"",""E0001-CS"",""14=MEMO"",""WENDY KUM CHIOU SZE"",""14=CONTACTNAME"",""FINANCE DEPARTMENT"","&amp;"""10=LINETOTAL"",""817.820000"",""14=U_ENR"","""",""14=U_MSENR"",""S7138270"",""14=U_MSPCN"",""8E125DFC"",""14=ADDRESS2"",""PATRICIA CHAN_x000D_SINGAPORE GENERAL HOSPITAL PTE LTD 10 HOSPITAL BOULEVARD ACADEMAI LEVEL4, ADMI N OFFICE, ROOM 106 SINGAPORE 168582_x000D_PATRICIA CHAN_x000D_TEL: 63"&amp;"214603_x000D_FAX: _x000D_EMAIL: patricia.chan.y.c@sgh.com.sg"""</f>
        <v>"UICACS","","SQL=","2=DOCNUM","33032320","14=CUSTREF","8823003396","14=U_CUSTREF","8823003396","15=DOCDATE","21/7/2023","15=TAXDATE","21/7/2023","14=CARDCODE","CI1232-SGD","14=CARDNAME","SINGAPORE GENERAL HOSPITAL PTE LTD","14=ITEMCODE","MS021-10695GLP","14=ITEMNAME","MS OFFICE STD 2021 SNGL LTSC","10=QUANTITY","2.000000","14=U_PONO","944732","15=U_PODATE","20/7/2023","10=U_TLINTCOS","0.000000","2=SLPCODE","132","14=SLPNAME","E0001-CS","14=MEMO","WENDY KUM CHIOU SZE","14=CONTACTNAME","FINANCE DEPARTMENT","10=LINETOTAL","817.820000","14=U_ENR","","14=U_MSENR","S7138270","14=U_MSPCN","8E125DFC","14=ADDRESS2","PATRICIA CHAN_x000D_SINGAPORE GENERAL HOSPITAL PTE LTD 10 HOSPITAL BOULEVARD ACADEMAI LEVEL4, ADMI N OFFICE, ROOM 106 SINGAPORE 168582_x000D_PATRICIA CHAN_x000D_TEL: 63214603_x000D_FAX: _x000D_EMAIL: patricia.chan.y.c@sgh.com.sg"</v>
      </c>
      <c r="K26" s="19">
        <f>MONTH(N26)</f>
        <v>7</v>
      </c>
      <c r="L26" s="19">
        <f>YEAR(N26)</f>
        <v>2023</v>
      </c>
      <c r="M26" s="4">
        <v>33032320</v>
      </c>
      <c r="N26" s="30">
        <v>45128</v>
      </c>
      <c r="O26" s="19" t="str">
        <f>"S7138270"</f>
        <v>S7138270</v>
      </c>
      <c r="P26" s="19" t="str">
        <f>"8E125DFC"</f>
        <v>8E125DFC</v>
      </c>
      <c r="Q26" s="19"/>
      <c r="R26" s="19" t="str">
        <f>"CI1232-SGD"</f>
        <v>CI1232-SGD</v>
      </c>
      <c r="S26" s="4" t="str">
        <f>"SINGAPORE GENERAL HOSPITAL PTE LTD"</f>
        <v>SINGAPORE GENERAL HOSPITAL PTE LTD</v>
      </c>
      <c r="T26" s="19" t="str">
        <f>"8823003396"</f>
        <v>8823003396</v>
      </c>
      <c r="U26" s="42" t="str">
        <f>"944732"</f>
        <v>944732</v>
      </c>
      <c r="V26" s="42">
        <v>45127</v>
      </c>
      <c r="W26" s="42">
        <v>45128</v>
      </c>
      <c r="X26" s="43">
        <f>SUM(N26-V26)</f>
        <v>1</v>
      </c>
      <c r="Y26" s="44" t="str">
        <f>"MS021-10695GLP"</f>
        <v>MS021-10695GLP</v>
      </c>
      <c r="Z26" s="44" t="str">
        <f>"MS OFFICE STD 2021 SNGL LTSC"</f>
        <v>MS OFFICE STD 2021 SNGL LTSC</v>
      </c>
      <c r="AA26" s="44" t="str">
        <f>"WENDY KUM CHIOU SZE"</f>
        <v>WENDY KUM CHIOU SZE</v>
      </c>
      <c r="AB26" s="43">
        <v>2</v>
      </c>
      <c r="AC26" s="31">
        <f>IFERROR(AD26/AB26,0)</f>
        <v>408.91</v>
      </c>
      <c r="AD26" s="31">
        <v>817.82</v>
      </c>
      <c r="AE26" s="19" t="str">
        <f>"-"</f>
        <v>-</v>
      </c>
      <c r="AF26" s="45">
        <v>817.82</v>
      </c>
      <c r="AG26" s="30" t="s">
        <v>72</v>
      </c>
      <c r="AH26" s="46" t="str">
        <f>"PATRICIA CHAN_x000D_SINGAPORE GENERAL HOSPITAL PTE LTD 10 HOSPITAL BOULEVARD ACADEMAI LEVEL4, ADMI N OFFICE, ROOM 106 SINGAPORE 168582_x000D_PATRICIA CHAN_x000D_TEL: 63214603_x000D_FAX: _x000D_EMAIL: patricia.chan.y.c@sgh.com.sg"</f>
        <v>PATRICIA CHAN_x000D_SINGAPORE GENERAL HOSPITAL PTE LTD 10 HOSPITAL BOULEVARD ACADEMAI LEVEL4, ADMI N OFFICE, ROOM 106 SINGAPORE 168582_x000D_PATRICIA CHAN_x000D_TEL: 63214603_x000D_FAX: _x000D_EMAIL: patricia.chan.y.c@sgh.com.sg</v>
      </c>
      <c r="AI26" s="47" t="s">
        <v>73</v>
      </c>
      <c r="AJ26" s="47" t="s">
        <v>74</v>
      </c>
      <c r="AK26" s="3" t="str">
        <f>"MS021-10695GLP"</f>
        <v>MS021-10695GLP</v>
      </c>
      <c r="AL26" s="3" t="str">
        <f>"MS OFFICE STD 2021 SNGL LTSC"</f>
        <v>MS OFFICE STD 2021 SNGL LTSC</v>
      </c>
      <c r="AM26" s="19" t="str">
        <f>"-"</f>
        <v>-</v>
      </c>
      <c r="AN26" s="19" t="str">
        <f>"-"</f>
        <v>-</v>
      </c>
      <c r="AO26" s="19" t="str">
        <f>"-"</f>
        <v>-</v>
      </c>
      <c r="AP26" s="19" t="str">
        <f>"-"</f>
        <v>-</v>
      </c>
    </row>
    <row r="27" spans="1:44" hidden="1">
      <c r="B27" s="1" t="str">
        <f>IF(K27="","Hide","Show")</f>
        <v>Hide</v>
      </c>
      <c r="C27" s="4" t="s">
        <v>44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3" t="e">
        <f t="shared" ref="X27:X29" si="1">SUM(N27-V27)</f>
        <v>#VALUE!</v>
      </c>
      <c r="Y27" s="16" t="str">
        <f>""</f>
        <v/>
      </c>
      <c r="Z27" s="5" t="str">
        <f>""</f>
        <v/>
      </c>
      <c r="AA27" s="4" t="str">
        <f>""</f>
        <v/>
      </c>
      <c r="AB27" s="47">
        <f>IFERROR(AC27/W27,0)</f>
        <v>0</v>
      </c>
      <c r="AC27" s="31" t="str">
        <f>""</f>
        <v/>
      </c>
    </row>
    <row r="28" spans="1:44" hidden="1">
      <c r="B28" s="1" t="str">
        <f>IF(K28="","Hide","Show")</f>
        <v>Hide</v>
      </c>
      <c r="C28" s="4" t="s">
        <v>45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3" t="e">
        <f t="shared" si="1"/>
        <v>#VALUE!</v>
      </c>
      <c r="Y28" s="16" t="str">
        <f>""</f>
        <v/>
      </c>
      <c r="Z28" s="5" t="str">
        <f>""</f>
        <v/>
      </c>
      <c r="AA28" s="4" t="str">
        <f>""</f>
        <v/>
      </c>
      <c r="AB28" s="47">
        <f>IFERROR(AC28/W28,0)</f>
        <v>0</v>
      </c>
      <c r="AC28" s="31" t="str">
        <f>""</f>
        <v/>
      </c>
    </row>
    <row r="29" spans="1:44">
      <c r="K29" s="19">
        <f>MONTH(N29)</f>
        <v>7</v>
      </c>
      <c r="L29" s="19">
        <f>YEAR(N29)</f>
        <v>2023</v>
      </c>
      <c r="M29" s="17">
        <v>33032176</v>
      </c>
      <c r="N29" s="14">
        <v>45111</v>
      </c>
      <c r="O29" s="19" t="str">
        <f>"S7138270"</f>
        <v>S7138270</v>
      </c>
      <c r="P29" s="4" t="s">
        <v>249</v>
      </c>
      <c r="R29" s="4" t="s">
        <v>248</v>
      </c>
      <c r="S29" s="51" t="str">
        <f>"ALPS PTE. LTD."</f>
        <v>ALPS PTE. LTD.</v>
      </c>
      <c r="T29" s="53" t="str">
        <f>"6623700054"</f>
        <v>6623700054</v>
      </c>
      <c r="U29" s="19">
        <v>944321</v>
      </c>
      <c r="V29" s="14">
        <v>45107</v>
      </c>
      <c r="W29" s="14">
        <v>45111</v>
      </c>
      <c r="X29" s="43">
        <f t="shared" si="1"/>
        <v>4</v>
      </c>
      <c r="AA29" s="44" t="str">
        <f>"WENDY KUM CHIOU SZE"</f>
        <v>WENDY KUM CHIOU SZE</v>
      </c>
      <c r="AB29" s="54">
        <v>1</v>
      </c>
      <c r="AC29" s="52">
        <v>279.61</v>
      </c>
      <c r="AD29" s="52">
        <v>279.61</v>
      </c>
      <c r="AE29" s="19" t="str">
        <f>"-"</f>
        <v>-</v>
      </c>
      <c r="AF29" s="52">
        <v>279.61</v>
      </c>
      <c r="AG29" s="30" t="s">
        <v>72</v>
      </c>
      <c r="AH29" s="46" t="str">
        <f>"PATRICIA CHAN_x000D_SINGAPORE GENERAL HOSPITAL PTE LTD 10 HOSPITAL BOULEVARD ACADEMAI LEVEL4, ADMI N OFFICE, ROOM 106 SINGAPORE 168582_x000D_PATRICIA CHAN_x000D_TEL: 63214603_x000D_FAX: _x000D_EMAIL: patricia.chan.y.c@sgh.com.sg"</f>
        <v>PATRICIA CHAN_x000D_SINGAPORE GENERAL HOSPITAL PTE LTD 10 HOSPITAL BOULEVARD ACADEMAI LEVEL4, ADMI N OFFICE, ROOM 106 SINGAPORE 168582_x000D_PATRICIA CHAN_x000D_TEL: 63214603_x000D_FAX: _x000D_EMAIL: patricia.chan.y.c@sgh.com.sg</v>
      </c>
      <c r="AI29" s="47" t="s">
        <v>73</v>
      </c>
      <c r="AJ29" s="47" t="s">
        <v>74</v>
      </c>
      <c r="AK29" s="4" t="s">
        <v>246</v>
      </c>
      <c r="AL29" s="4" t="s">
        <v>247</v>
      </c>
      <c r="AM29" s="19" t="str">
        <f>"-"</f>
        <v>-</v>
      </c>
      <c r="AN29" s="19" t="str">
        <f>"-"</f>
        <v>-</v>
      </c>
      <c r="AO29" s="19" t="str">
        <f>"-"</f>
        <v>-</v>
      </c>
      <c r="AP29" s="19" t="str">
        <f>"-"</f>
        <v>-</v>
      </c>
    </row>
    <row r="30" spans="1:44">
      <c r="AJ30" s="14"/>
    </row>
    <row r="31" spans="1:44">
      <c r="AQ31" s="14"/>
    </row>
    <row r="32" spans="1:44">
      <c r="AR32" s="14"/>
    </row>
    <row r="33" spans="45:47">
      <c r="AS33" s="14"/>
    </row>
    <row r="34" spans="45:47">
      <c r="AT34" s="14"/>
    </row>
    <row r="35" spans="45:47">
      <c r="AU35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86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233</v>
      </c>
    </row>
    <row r="4" spans="1:5">
      <c r="A4" s="49" t="s">
        <v>0</v>
      </c>
      <c r="B4" s="49" t="s">
        <v>6</v>
      </c>
      <c r="C4" s="49" t="s">
        <v>234</v>
      </c>
    </row>
    <row r="5" spans="1:5">
      <c r="A5" s="49" t="s">
        <v>0</v>
      </c>
      <c r="B5" s="49" t="s">
        <v>25</v>
      </c>
      <c r="C5" s="49" t="s">
        <v>235</v>
      </c>
      <c r="D5" s="49" t="s">
        <v>77</v>
      </c>
      <c r="E5" s="49" t="s">
        <v>51</v>
      </c>
    </row>
    <row r="8" spans="1:5">
      <c r="A8" s="49" t="s">
        <v>8</v>
      </c>
      <c r="C8" s="49" t="s">
        <v>78</v>
      </c>
    </row>
    <row r="9" spans="1:5">
      <c r="A9" s="49" t="s">
        <v>9</v>
      </c>
      <c r="C9" s="49" t="s">
        <v>79</v>
      </c>
    </row>
    <row r="10" spans="1:5">
      <c r="B10" s="49" t="s">
        <v>37</v>
      </c>
      <c r="C10" s="49" t="s">
        <v>80</v>
      </c>
    </row>
    <row r="11" spans="1:5">
      <c r="B11" s="49" t="s">
        <v>35</v>
      </c>
      <c r="C11" s="49" t="s">
        <v>80</v>
      </c>
    </row>
    <row r="12" spans="1:5">
      <c r="B12" s="49" t="s">
        <v>38</v>
      </c>
      <c r="C12" s="49" t="s">
        <v>81</v>
      </c>
    </row>
    <row r="13" spans="1:5">
      <c r="B13" s="49" t="s">
        <v>39</v>
      </c>
      <c r="C13" s="49" t="s">
        <v>82</v>
      </c>
      <c r="D13" s="49" t="s">
        <v>83</v>
      </c>
    </row>
    <row r="14" spans="1:5">
      <c r="D14" s="49" t="s">
        <v>84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83</v>
      </c>
    </row>
    <row r="30" spans="3:4">
      <c r="D30" s="49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86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233</v>
      </c>
    </row>
    <row r="4" spans="1:5">
      <c r="A4" s="49" t="s">
        <v>0</v>
      </c>
      <c r="B4" s="49" t="s">
        <v>6</v>
      </c>
      <c r="C4" s="49" t="s">
        <v>234</v>
      </c>
    </row>
    <row r="5" spans="1:5">
      <c r="A5" s="49" t="s">
        <v>0</v>
      </c>
      <c r="B5" s="49" t="s">
        <v>25</v>
      </c>
      <c r="C5" s="49" t="s">
        <v>235</v>
      </c>
      <c r="D5" s="49" t="s">
        <v>77</v>
      </c>
      <c r="E5" s="49" t="s">
        <v>51</v>
      </c>
    </row>
    <row r="8" spans="1:5">
      <c r="A8" s="49" t="s">
        <v>8</v>
      </c>
      <c r="C8" s="49" t="s">
        <v>78</v>
      </c>
    </row>
    <row r="9" spans="1:5">
      <c r="A9" s="49" t="s">
        <v>9</v>
      </c>
      <c r="C9" s="49" t="s">
        <v>79</v>
      </c>
    </row>
    <row r="10" spans="1:5">
      <c r="B10" s="49" t="s">
        <v>37</v>
      </c>
      <c r="C10" s="49" t="s">
        <v>80</v>
      </c>
    </row>
    <row r="11" spans="1:5">
      <c r="B11" s="49" t="s">
        <v>35</v>
      </c>
      <c r="C11" s="49" t="s">
        <v>80</v>
      </c>
    </row>
    <row r="12" spans="1:5">
      <c r="B12" s="49" t="s">
        <v>38</v>
      </c>
      <c r="C12" s="49" t="s">
        <v>81</v>
      </c>
    </row>
    <row r="13" spans="1:5">
      <c r="B13" s="49" t="s">
        <v>39</v>
      </c>
      <c r="C13" s="49" t="s">
        <v>82</v>
      </c>
      <c r="D13" s="49" t="s">
        <v>83</v>
      </c>
    </row>
    <row r="14" spans="1:5">
      <c r="D14" s="49" t="s">
        <v>84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83</v>
      </c>
    </row>
    <row r="30" spans="3:4">
      <c r="D30" s="4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164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87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88</v>
      </c>
      <c r="E4" s="49" t="s">
        <v>89</v>
      </c>
      <c r="F4" s="49" t="s">
        <v>46</v>
      </c>
      <c r="G4" s="49" t="s">
        <v>24</v>
      </c>
      <c r="H4" s="49" t="s">
        <v>90</v>
      </c>
    </row>
    <row r="5" spans="1:35">
      <c r="A5" s="49" t="s">
        <v>7</v>
      </c>
      <c r="C5" s="49" t="s">
        <v>10</v>
      </c>
      <c r="D5" s="49" t="s">
        <v>91</v>
      </c>
      <c r="E5" s="49" t="s">
        <v>92</v>
      </c>
      <c r="F5" s="49" t="s">
        <v>47</v>
      </c>
      <c r="G5" s="49" t="s">
        <v>24</v>
      </c>
      <c r="H5" s="49" t="s">
        <v>90</v>
      </c>
      <c r="I5" s="49" t="s">
        <v>93</v>
      </c>
    </row>
    <row r="6" spans="1:35">
      <c r="A6" s="49" t="s">
        <v>7</v>
      </c>
      <c r="C6" s="49" t="s">
        <v>36</v>
      </c>
      <c r="D6" s="49" t="s">
        <v>94</v>
      </c>
      <c r="E6" s="49" t="s">
        <v>95</v>
      </c>
      <c r="F6" s="49" t="s">
        <v>47</v>
      </c>
      <c r="G6" s="49" t="s">
        <v>24</v>
      </c>
      <c r="H6" s="49" t="s">
        <v>90</v>
      </c>
      <c r="I6" s="49" t="s">
        <v>96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97</v>
      </c>
    </row>
    <row r="12" spans="1:35">
      <c r="A12" s="49" t="s">
        <v>7</v>
      </c>
      <c r="C12" s="49" t="s">
        <v>27</v>
      </c>
      <c r="E12" s="49" t="s">
        <v>98</v>
      </c>
    </row>
    <row r="13" spans="1:35">
      <c r="A13" s="49" t="s">
        <v>7</v>
      </c>
      <c r="C13" s="49" t="s">
        <v>37</v>
      </c>
      <c r="E13" s="49" t="s">
        <v>99</v>
      </c>
    </row>
    <row r="14" spans="1:35">
      <c r="A14" s="49" t="s">
        <v>7</v>
      </c>
      <c r="C14" s="49" t="s">
        <v>35</v>
      </c>
      <c r="E14" s="49" t="s">
        <v>100</v>
      </c>
    </row>
    <row r="15" spans="1:35">
      <c r="A15" s="49" t="s">
        <v>7</v>
      </c>
      <c r="C15" s="49" t="s">
        <v>38</v>
      </c>
      <c r="E15" s="49" t="s">
        <v>101</v>
      </c>
    </row>
    <row r="16" spans="1:35">
      <c r="A16" s="49" t="s">
        <v>7</v>
      </c>
      <c r="C16" s="49" t="s">
        <v>39</v>
      </c>
      <c r="E16" s="49" t="s">
        <v>102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222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103</v>
      </c>
      <c r="C24" s="49" t="s">
        <v>43</v>
      </c>
      <c r="E24" s="49" t="s">
        <v>104</v>
      </c>
      <c r="K24" s="49" t="s">
        <v>105</v>
      </c>
      <c r="L24" s="49" t="s">
        <v>106</v>
      </c>
      <c r="M24" s="49" t="s">
        <v>107</v>
      </c>
      <c r="N24" s="49" t="s">
        <v>108</v>
      </c>
      <c r="O24" s="49" t="s">
        <v>109</v>
      </c>
      <c r="P24" s="49" t="s">
        <v>110</v>
      </c>
      <c r="R24" s="49" t="s">
        <v>111</v>
      </c>
      <c r="S24" s="49" t="s">
        <v>112</v>
      </c>
      <c r="T24" s="49" t="s">
        <v>113</v>
      </c>
      <c r="U24" s="49" t="s">
        <v>223</v>
      </c>
      <c r="V24" s="49" t="s">
        <v>114</v>
      </c>
      <c r="W24" s="49" t="s">
        <v>115</v>
      </c>
      <c r="X24" s="49" t="s">
        <v>224</v>
      </c>
      <c r="Y24" s="49" t="s">
        <v>116</v>
      </c>
      <c r="Z24" s="49" t="s">
        <v>117</v>
      </c>
      <c r="AA24" s="49" t="s">
        <v>118</v>
      </c>
      <c r="AB24" s="49" t="s">
        <v>119</v>
      </c>
      <c r="AC24" s="49" t="s">
        <v>225</v>
      </c>
      <c r="AD24" s="49" t="s">
        <v>120</v>
      </c>
      <c r="AE24" s="49" t="s">
        <v>121</v>
      </c>
      <c r="AF24" s="49" t="s">
        <v>120</v>
      </c>
      <c r="AG24" s="49" t="s">
        <v>72</v>
      </c>
      <c r="AH24" s="49" t="s">
        <v>122</v>
      </c>
      <c r="AI24" s="49" t="s">
        <v>73</v>
      </c>
      <c r="AJ24" s="49" t="s">
        <v>74</v>
      </c>
      <c r="AK24" s="49" t="s">
        <v>123</v>
      </c>
      <c r="AL24" s="49" t="s">
        <v>124</v>
      </c>
      <c r="AM24" s="49" t="s">
        <v>125</v>
      </c>
      <c r="AN24" s="49" t="s">
        <v>126</v>
      </c>
      <c r="AO24" s="49" t="s">
        <v>127</v>
      </c>
      <c r="AP24" s="49" t="s">
        <v>128</v>
      </c>
    </row>
    <row r="25" spans="1:42">
      <c r="B25" s="49" t="s">
        <v>129</v>
      </c>
      <c r="C25" s="49" t="s">
        <v>44</v>
      </c>
      <c r="E25" s="49" t="s">
        <v>130</v>
      </c>
      <c r="K25" s="49" t="s">
        <v>131</v>
      </c>
      <c r="L25" s="49" t="s">
        <v>132</v>
      </c>
      <c r="M25" s="49" t="s">
        <v>133</v>
      </c>
      <c r="N25" s="49" t="s">
        <v>134</v>
      </c>
      <c r="O25" s="49" t="s">
        <v>135</v>
      </c>
      <c r="P25" s="49" t="s">
        <v>136</v>
      </c>
      <c r="Q25" s="49" t="s">
        <v>137</v>
      </c>
      <c r="S25" s="49" t="s">
        <v>136</v>
      </c>
      <c r="T25" s="49" t="s">
        <v>138</v>
      </c>
      <c r="V25" s="49" t="s">
        <v>139</v>
      </c>
      <c r="W25" s="49" t="s">
        <v>140</v>
      </c>
      <c r="X25" s="49" t="s">
        <v>141</v>
      </c>
      <c r="Y25" s="49" t="s">
        <v>142</v>
      </c>
      <c r="Z25" s="49" t="s">
        <v>143</v>
      </c>
      <c r="AA25" s="49" t="s">
        <v>144</v>
      </c>
      <c r="AB25" s="49" t="s">
        <v>226</v>
      </c>
      <c r="AC25" s="49" t="s">
        <v>145</v>
      </c>
    </row>
    <row r="26" spans="1:42">
      <c r="B26" s="49" t="s">
        <v>146</v>
      </c>
      <c r="C26" s="49" t="s">
        <v>45</v>
      </c>
      <c r="E26" s="49" t="s">
        <v>147</v>
      </c>
      <c r="K26" s="49" t="s">
        <v>148</v>
      </c>
      <c r="L26" s="49" t="s">
        <v>149</v>
      </c>
      <c r="M26" s="49" t="s">
        <v>150</v>
      </c>
      <c r="N26" s="49" t="s">
        <v>151</v>
      </c>
      <c r="O26" s="49" t="s">
        <v>152</v>
      </c>
      <c r="P26" s="49" t="s">
        <v>153</v>
      </c>
      <c r="Q26" s="49" t="s">
        <v>154</v>
      </c>
      <c r="S26" s="49" t="s">
        <v>153</v>
      </c>
      <c r="T26" s="49" t="s">
        <v>155</v>
      </c>
      <c r="V26" s="49" t="s">
        <v>156</v>
      </c>
      <c r="W26" s="49" t="s">
        <v>157</v>
      </c>
      <c r="X26" s="49" t="s">
        <v>158</v>
      </c>
      <c r="Y26" s="49" t="s">
        <v>159</v>
      </c>
      <c r="Z26" s="49" t="s">
        <v>160</v>
      </c>
      <c r="AA26" s="49" t="s">
        <v>161</v>
      </c>
      <c r="AB26" s="49" t="s">
        <v>227</v>
      </c>
      <c r="AC26" s="49" t="s">
        <v>162</v>
      </c>
    </row>
    <row r="28" spans="1:42">
      <c r="AB28" s="49" t="s">
        <v>163</v>
      </c>
      <c r="AC28" s="49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164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87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88</v>
      </c>
      <c r="E4" s="49" t="s">
        <v>89</v>
      </c>
      <c r="F4" s="49" t="s">
        <v>46</v>
      </c>
      <c r="G4" s="49" t="s">
        <v>24</v>
      </c>
      <c r="H4" s="49" t="s">
        <v>90</v>
      </c>
    </row>
    <row r="5" spans="1:35">
      <c r="A5" s="49" t="s">
        <v>7</v>
      </c>
      <c r="C5" s="49" t="s">
        <v>10</v>
      </c>
      <c r="D5" s="49" t="s">
        <v>91</v>
      </c>
      <c r="E5" s="49" t="s">
        <v>92</v>
      </c>
      <c r="F5" s="49" t="s">
        <v>47</v>
      </c>
      <c r="G5" s="49" t="s">
        <v>24</v>
      </c>
      <c r="H5" s="49" t="s">
        <v>90</v>
      </c>
      <c r="I5" s="49" t="s">
        <v>93</v>
      </c>
    </row>
    <row r="6" spans="1:35">
      <c r="A6" s="49" t="s">
        <v>7</v>
      </c>
      <c r="C6" s="49" t="s">
        <v>36</v>
      </c>
      <c r="D6" s="49" t="s">
        <v>94</v>
      </c>
      <c r="E6" s="49" t="s">
        <v>95</v>
      </c>
      <c r="F6" s="49" t="s">
        <v>47</v>
      </c>
      <c r="G6" s="49" t="s">
        <v>24</v>
      </c>
      <c r="H6" s="49" t="s">
        <v>90</v>
      </c>
      <c r="I6" s="49" t="s">
        <v>96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97</v>
      </c>
    </row>
    <row r="12" spans="1:35">
      <c r="A12" s="49" t="s">
        <v>7</v>
      </c>
      <c r="C12" s="49" t="s">
        <v>27</v>
      </c>
      <c r="E12" s="49" t="s">
        <v>98</v>
      </c>
    </row>
    <row r="13" spans="1:35">
      <c r="A13" s="49" t="s">
        <v>7</v>
      </c>
      <c r="C13" s="49" t="s">
        <v>37</v>
      </c>
      <c r="E13" s="49" t="s">
        <v>99</v>
      </c>
    </row>
    <row r="14" spans="1:35">
      <c r="A14" s="49" t="s">
        <v>7</v>
      </c>
      <c r="C14" s="49" t="s">
        <v>35</v>
      </c>
      <c r="E14" s="49" t="s">
        <v>100</v>
      </c>
    </row>
    <row r="15" spans="1:35">
      <c r="A15" s="49" t="s">
        <v>7</v>
      </c>
      <c r="C15" s="49" t="s">
        <v>38</v>
      </c>
      <c r="E15" s="49" t="s">
        <v>101</v>
      </c>
    </row>
    <row r="16" spans="1:35">
      <c r="A16" s="49" t="s">
        <v>7</v>
      </c>
      <c r="C16" s="49" t="s">
        <v>39</v>
      </c>
      <c r="E16" s="49" t="s">
        <v>102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222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103</v>
      </c>
      <c r="C24" s="49" t="s">
        <v>43</v>
      </c>
      <c r="E24" s="49" t="s">
        <v>104</v>
      </c>
      <c r="K24" s="49" t="s">
        <v>105</v>
      </c>
      <c r="L24" s="49" t="s">
        <v>106</v>
      </c>
      <c r="M24" s="49" t="s">
        <v>107</v>
      </c>
      <c r="N24" s="49" t="s">
        <v>108</v>
      </c>
      <c r="O24" s="49" t="s">
        <v>109</v>
      </c>
      <c r="P24" s="49" t="s">
        <v>110</v>
      </c>
      <c r="R24" s="49" t="s">
        <v>111</v>
      </c>
      <c r="S24" s="49" t="s">
        <v>112</v>
      </c>
      <c r="T24" s="49" t="s">
        <v>113</v>
      </c>
      <c r="U24" s="49" t="s">
        <v>223</v>
      </c>
      <c r="V24" s="49" t="s">
        <v>114</v>
      </c>
      <c r="W24" s="49" t="s">
        <v>115</v>
      </c>
      <c r="X24" s="49" t="s">
        <v>224</v>
      </c>
      <c r="Y24" s="49" t="s">
        <v>116</v>
      </c>
      <c r="Z24" s="49" t="s">
        <v>117</v>
      </c>
      <c r="AA24" s="49" t="s">
        <v>118</v>
      </c>
      <c r="AB24" s="49" t="s">
        <v>119</v>
      </c>
      <c r="AC24" s="49" t="s">
        <v>225</v>
      </c>
      <c r="AD24" s="49" t="s">
        <v>120</v>
      </c>
      <c r="AE24" s="49" t="s">
        <v>121</v>
      </c>
      <c r="AF24" s="49" t="s">
        <v>120</v>
      </c>
      <c r="AG24" s="49" t="s">
        <v>72</v>
      </c>
      <c r="AH24" s="49" t="s">
        <v>122</v>
      </c>
      <c r="AI24" s="49" t="s">
        <v>73</v>
      </c>
      <c r="AJ24" s="49" t="s">
        <v>74</v>
      </c>
      <c r="AK24" s="49" t="s">
        <v>123</v>
      </c>
      <c r="AL24" s="49" t="s">
        <v>124</v>
      </c>
      <c r="AM24" s="49" t="s">
        <v>125</v>
      </c>
      <c r="AN24" s="49" t="s">
        <v>126</v>
      </c>
      <c r="AO24" s="49" t="s">
        <v>127</v>
      </c>
      <c r="AP24" s="49" t="s">
        <v>128</v>
      </c>
    </row>
    <row r="25" spans="1:42">
      <c r="B25" s="49" t="s">
        <v>129</v>
      </c>
      <c r="C25" s="49" t="s">
        <v>44</v>
      </c>
      <c r="E25" s="49" t="s">
        <v>130</v>
      </c>
      <c r="K25" s="49" t="s">
        <v>131</v>
      </c>
      <c r="L25" s="49" t="s">
        <v>132</v>
      </c>
      <c r="M25" s="49" t="s">
        <v>133</v>
      </c>
      <c r="N25" s="49" t="s">
        <v>134</v>
      </c>
      <c r="O25" s="49" t="s">
        <v>135</v>
      </c>
      <c r="P25" s="49" t="s">
        <v>136</v>
      </c>
      <c r="Q25" s="49" t="s">
        <v>137</v>
      </c>
      <c r="S25" s="49" t="s">
        <v>136</v>
      </c>
      <c r="T25" s="49" t="s">
        <v>138</v>
      </c>
      <c r="V25" s="49" t="s">
        <v>139</v>
      </c>
      <c r="W25" s="49" t="s">
        <v>140</v>
      </c>
      <c r="X25" s="49" t="s">
        <v>141</v>
      </c>
      <c r="Y25" s="49" t="s">
        <v>142</v>
      </c>
      <c r="Z25" s="49" t="s">
        <v>143</v>
      </c>
      <c r="AA25" s="49" t="s">
        <v>144</v>
      </c>
      <c r="AB25" s="49" t="s">
        <v>226</v>
      </c>
      <c r="AC25" s="49" t="s">
        <v>145</v>
      </c>
    </row>
    <row r="26" spans="1:42">
      <c r="B26" s="49" t="s">
        <v>146</v>
      </c>
      <c r="C26" s="49" t="s">
        <v>45</v>
      </c>
      <c r="E26" s="49" t="s">
        <v>147</v>
      </c>
      <c r="K26" s="49" t="s">
        <v>148</v>
      </c>
      <c r="L26" s="49" t="s">
        <v>149</v>
      </c>
      <c r="M26" s="49" t="s">
        <v>150</v>
      </c>
      <c r="N26" s="49" t="s">
        <v>151</v>
      </c>
      <c r="O26" s="49" t="s">
        <v>152</v>
      </c>
      <c r="P26" s="49" t="s">
        <v>153</v>
      </c>
      <c r="Q26" s="49" t="s">
        <v>154</v>
      </c>
      <c r="S26" s="49" t="s">
        <v>153</v>
      </c>
      <c r="T26" s="49" t="s">
        <v>155</v>
      </c>
      <c r="V26" s="49" t="s">
        <v>156</v>
      </c>
      <c r="W26" s="49" t="s">
        <v>157</v>
      </c>
      <c r="X26" s="49" t="s">
        <v>158</v>
      </c>
      <c r="Y26" s="49" t="s">
        <v>159</v>
      </c>
      <c r="Z26" s="49" t="s">
        <v>160</v>
      </c>
      <c r="AA26" s="49" t="s">
        <v>161</v>
      </c>
      <c r="AB26" s="49" t="s">
        <v>227</v>
      </c>
      <c r="AC26" s="49" t="s">
        <v>162</v>
      </c>
    </row>
    <row r="28" spans="1:42">
      <c r="AB28" s="49" t="s">
        <v>163</v>
      </c>
      <c r="AC28" s="49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BB33-6143-4500-B291-C2E6020FBE7E}">
  <dimension ref="A1:E30"/>
  <sheetViews>
    <sheetView workbookViewId="0"/>
  </sheetViews>
  <sheetFormatPr defaultRowHeight="15"/>
  <sheetData>
    <row r="1" spans="1:5">
      <c r="A1" s="49" t="s">
        <v>167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233</v>
      </c>
    </row>
    <row r="4" spans="1:5">
      <c r="A4" s="49" t="s">
        <v>0</v>
      </c>
      <c r="B4" s="49" t="s">
        <v>6</v>
      </c>
      <c r="C4" s="49" t="s">
        <v>234</v>
      </c>
    </row>
    <row r="5" spans="1:5">
      <c r="A5" s="49" t="s">
        <v>0</v>
      </c>
      <c r="B5" s="49" t="s">
        <v>25</v>
      </c>
      <c r="C5" s="49" t="s">
        <v>235</v>
      </c>
      <c r="D5" s="49" t="s">
        <v>77</v>
      </c>
      <c r="E5" s="49" t="s">
        <v>51</v>
      </c>
    </row>
    <row r="8" spans="1:5">
      <c r="A8" s="49" t="s">
        <v>8</v>
      </c>
      <c r="C8" s="49" t="s">
        <v>78</v>
      </c>
    </row>
    <row r="9" spans="1:5">
      <c r="A9" s="49" t="s">
        <v>9</v>
      </c>
      <c r="C9" s="49" t="s">
        <v>79</v>
      </c>
    </row>
    <row r="10" spans="1:5">
      <c r="B10" s="49" t="s">
        <v>37</v>
      </c>
      <c r="C10" s="49" t="s">
        <v>80</v>
      </c>
    </row>
    <row r="11" spans="1:5">
      <c r="B11" s="49" t="s">
        <v>35</v>
      </c>
      <c r="C11" s="49" t="s">
        <v>80</v>
      </c>
    </row>
    <row r="12" spans="1:5">
      <c r="B12" s="49" t="s">
        <v>38</v>
      </c>
      <c r="C12" s="49" t="s">
        <v>81</v>
      </c>
    </row>
    <row r="13" spans="1:5">
      <c r="B13" s="49" t="s">
        <v>39</v>
      </c>
      <c r="C13" s="49" t="s">
        <v>82</v>
      </c>
      <c r="D13" s="49" t="s">
        <v>83</v>
      </c>
    </row>
    <row r="14" spans="1:5">
      <c r="D14" s="49" t="s">
        <v>84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83</v>
      </c>
    </row>
    <row r="30" spans="3:4">
      <c r="D30" s="49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F866-319F-4FA7-9EC4-076BD6A7837B}">
  <dimension ref="A1:AP30"/>
  <sheetViews>
    <sheetView workbookViewId="0"/>
  </sheetViews>
  <sheetFormatPr defaultRowHeight="15"/>
  <sheetData>
    <row r="1" spans="1:35">
      <c r="A1" s="49" t="s">
        <v>221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87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88</v>
      </c>
      <c r="E4" s="49" t="s">
        <v>89</v>
      </c>
      <c r="F4" s="49" t="s">
        <v>46</v>
      </c>
      <c r="G4" s="49" t="s">
        <v>24</v>
      </c>
      <c r="H4" s="49" t="s">
        <v>90</v>
      </c>
    </row>
    <row r="5" spans="1:35">
      <c r="A5" s="49" t="s">
        <v>7</v>
      </c>
      <c r="C5" s="49" t="s">
        <v>10</v>
      </c>
      <c r="D5" s="49" t="s">
        <v>91</v>
      </c>
      <c r="E5" s="49" t="s">
        <v>92</v>
      </c>
      <c r="F5" s="49" t="s">
        <v>47</v>
      </c>
      <c r="G5" s="49" t="s">
        <v>24</v>
      </c>
      <c r="H5" s="49" t="s">
        <v>90</v>
      </c>
      <c r="I5" s="49" t="s">
        <v>93</v>
      </c>
    </row>
    <row r="6" spans="1:35">
      <c r="A6" s="49" t="s">
        <v>7</v>
      </c>
      <c r="C6" s="49" t="s">
        <v>36</v>
      </c>
      <c r="D6" s="49" t="s">
        <v>94</v>
      </c>
      <c r="E6" s="49" t="s">
        <v>95</v>
      </c>
      <c r="F6" s="49" t="s">
        <v>47</v>
      </c>
      <c r="G6" s="49" t="s">
        <v>24</v>
      </c>
      <c r="H6" s="49" t="s">
        <v>90</v>
      </c>
      <c r="I6" s="49" t="s">
        <v>96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97</v>
      </c>
    </row>
    <row r="12" spans="1:35">
      <c r="A12" s="49" t="s">
        <v>7</v>
      </c>
      <c r="C12" s="49" t="s">
        <v>27</v>
      </c>
      <c r="E12" s="49" t="s">
        <v>98</v>
      </c>
    </row>
    <row r="13" spans="1:35">
      <c r="A13" s="49" t="s">
        <v>7</v>
      </c>
      <c r="C13" s="49" t="s">
        <v>37</v>
      </c>
      <c r="E13" s="49" t="s">
        <v>99</v>
      </c>
    </row>
    <row r="14" spans="1:35">
      <c r="A14" s="49" t="s">
        <v>7</v>
      </c>
      <c r="C14" s="49" t="s">
        <v>35</v>
      </c>
      <c r="E14" s="49" t="s">
        <v>100</v>
      </c>
    </row>
    <row r="15" spans="1:35">
      <c r="A15" s="49" t="s">
        <v>7</v>
      </c>
      <c r="C15" s="49" t="s">
        <v>38</v>
      </c>
      <c r="E15" s="49" t="s">
        <v>101</v>
      </c>
    </row>
    <row r="16" spans="1:35">
      <c r="A16" s="49" t="s">
        <v>7</v>
      </c>
      <c r="C16" s="49" t="s">
        <v>39</v>
      </c>
      <c r="E16" s="49" t="s">
        <v>102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222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103</v>
      </c>
      <c r="C24" s="49" t="s">
        <v>43</v>
      </c>
      <c r="E24" s="49" t="s">
        <v>104</v>
      </c>
      <c r="K24" s="49" t="s">
        <v>105</v>
      </c>
      <c r="L24" s="49" t="s">
        <v>106</v>
      </c>
      <c r="M24" s="49" t="s">
        <v>107</v>
      </c>
      <c r="N24" s="49" t="s">
        <v>108</v>
      </c>
      <c r="O24" s="49" t="s">
        <v>109</v>
      </c>
      <c r="P24" s="49" t="s">
        <v>110</v>
      </c>
      <c r="R24" s="49" t="s">
        <v>111</v>
      </c>
      <c r="S24" s="49" t="s">
        <v>112</v>
      </c>
      <c r="T24" s="49" t="s">
        <v>113</v>
      </c>
      <c r="U24" s="49" t="s">
        <v>223</v>
      </c>
      <c r="V24" s="49" t="s">
        <v>114</v>
      </c>
      <c r="W24" s="49" t="s">
        <v>115</v>
      </c>
      <c r="X24" s="49" t="s">
        <v>224</v>
      </c>
      <c r="Y24" s="49" t="s">
        <v>116</v>
      </c>
      <c r="Z24" s="49" t="s">
        <v>117</v>
      </c>
      <c r="AA24" s="49" t="s">
        <v>118</v>
      </c>
      <c r="AB24" s="49" t="s">
        <v>119</v>
      </c>
      <c r="AC24" s="49" t="s">
        <v>225</v>
      </c>
      <c r="AD24" s="49" t="s">
        <v>120</v>
      </c>
      <c r="AE24" s="49" t="s">
        <v>121</v>
      </c>
      <c r="AF24" s="49" t="s">
        <v>120</v>
      </c>
      <c r="AG24" s="49" t="s">
        <v>72</v>
      </c>
      <c r="AH24" s="49" t="s">
        <v>122</v>
      </c>
      <c r="AI24" s="49" t="s">
        <v>73</v>
      </c>
      <c r="AJ24" s="49" t="s">
        <v>74</v>
      </c>
      <c r="AK24" s="49" t="s">
        <v>123</v>
      </c>
      <c r="AL24" s="49" t="s">
        <v>124</v>
      </c>
      <c r="AM24" s="49" t="s">
        <v>125</v>
      </c>
      <c r="AN24" s="49" t="s">
        <v>126</v>
      </c>
      <c r="AO24" s="49" t="s">
        <v>127</v>
      </c>
      <c r="AP24" s="49" t="s">
        <v>128</v>
      </c>
    </row>
    <row r="25" spans="1:42">
      <c r="A25" s="49" t="s">
        <v>165</v>
      </c>
      <c r="B25" s="49" t="s">
        <v>129</v>
      </c>
      <c r="C25" s="49" t="s">
        <v>43</v>
      </c>
      <c r="E25" s="49" t="s">
        <v>236</v>
      </c>
      <c r="K25" s="49" t="s">
        <v>169</v>
      </c>
      <c r="L25" s="49" t="s">
        <v>170</v>
      </c>
      <c r="M25" s="49" t="s">
        <v>131</v>
      </c>
      <c r="N25" s="49" t="s">
        <v>132</v>
      </c>
      <c r="O25" s="49" t="s">
        <v>133</v>
      </c>
      <c r="P25" s="49" t="s">
        <v>171</v>
      </c>
      <c r="R25" s="49" t="s">
        <v>134</v>
      </c>
      <c r="S25" s="49" t="s">
        <v>135</v>
      </c>
      <c r="T25" s="49" t="s">
        <v>137</v>
      </c>
      <c r="U25" s="49" t="s">
        <v>144</v>
      </c>
      <c r="V25" s="49" t="s">
        <v>172</v>
      </c>
      <c r="W25" s="49" t="s">
        <v>173</v>
      </c>
      <c r="X25" s="49" t="s">
        <v>229</v>
      </c>
      <c r="Y25" s="49" t="s">
        <v>136</v>
      </c>
      <c r="Z25" s="49" t="s">
        <v>138</v>
      </c>
      <c r="AA25" s="49" t="s">
        <v>139</v>
      </c>
      <c r="AB25" s="49" t="s">
        <v>140</v>
      </c>
      <c r="AC25" s="49" t="s">
        <v>230</v>
      </c>
      <c r="AD25" s="49" t="s">
        <v>145</v>
      </c>
      <c r="AE25" s="49" t="s">
        <v>174</v>
      </c>
      <c r="AF25" s="49" t="s">
        <v>145</v>
      </c>
      <c r="AG25" s="49" t="s">
        <v>72</v>
      </c>
      <c r="AH25" s="49" t="s">
        <v>142</v>
      </c>
      <c r="AI25" s="49" t="s">
        <v>73</v>
      </c>
      <c r="AJ25" s="49" t="s">
        <v>74</v>
      </c>
      <c r="AK25" s="49" t="s">
        <v>175</v>
      </c>
      <c r="AL25" s="49" t="s">
        <v>176</v>
      </c>
      <c r="AM25" s="49" t="s">
        <v>177</v>
      </c>
      <c r="AN25" s="49" t="s">
        <v>178</v>
      </c>
      <c r="AO25" s="49" t="s">
        <v>179</v>
      </c>
      <c r="AP25" s="49" t="s">
        <v>180</v>
      </c>
    </row>
    <row r="26" spans="1:42">
      <c r="A26" s="49" t="s">
        <v>165</v>
      </c>
      <c r="B26" s="49" t="s">
        <v>146</v>
      </c>
      <c r="C26" s="49" t="s">
        <v>43</v>
      </c>
      <c r="E26" s="49" t="s">
        <v>237</v>
      </c>
      <c r="K26" s="49" t="s">
        <v>181</v>
      </c>
      <c r="L26" s="49" t="s">
        <v>182</v>
      </c>
      <c r="M26" s="49" t="s">
        <v>148</v>
      </c>
      <c r="N26" s="49" t="s">
        <v>149</v>
      </c>
      <c r="O26" s="49" t="s">
        <v>150</v>
      </c>
      <c r="P26" s="49" t="s">
        <v>183</v>
      </c>
      <c r="R26" s="49" t="s">
        <v>151</v>
      </c>
      <c r="S26" s="49" t="s">
        <v>152</v>
      </c>
      <c r="T26" s="49" t="s">
        <v>154</v>
      </c>
      <c r="U26" s="49" t="s">
        <v>161</v>
      </c>
      <c r="V26" s="49" t="s">
        <v>184</v>
      </c>
      <c r="W26" s="49" t="s">
        <v>185</v>
      </c>
      <c r="X26" s="49" t="s">
        <v>231</v>
      </c>
      <c r="Y26" s="49" t="s">
        <v>153</v>
      </c>
      <c r="Z26" s="49" t="s">
        <v>155</v>
      </c>
      <c r="AA26" s="49" t="s">
        <v>156</v>
      </c>
      <c r="AB26" s="49" t="s">
        <v>157</v>
      </c>
      <c r="AC26" s="49" t="s">
        <v>232</v>
      </c>
      <c r="AD26" s="49" t="s">
        <v>162</v>
      </c>
      <c r="AE26" s="49" t="s">
        <v>186</v>
      </c>
      <c r="AF26" s="49" t="s">
        <v>162</v>
      </c>
      <c r="AG26" s="49" t="s">
        <v>72</v>
      </c>
      <c r="AH26" s="49" t="s">
        <v>159</v>
      </c>
      <c r="AI26" s="49" t="s">
        <v>73</v>
      </c>
      <c r="AJ26" s="49" t="s">
        <v>74</v>
      </c>
      <c r="AK26" s="49" t="s">
        <v>187</v>
      </c>
      <c r="AL26" s="49" t="s">
        <v>188</v>
      </c>
      <c r="AM26" s="49" t="s">
        <v>189</v>
      </c>
      <c r="AN26" s="49" t="s">
        <v>190</v>
      </c>
      <c r="AO26" s="49" t="s">
        <v>191</v>
      </c>
      <c r="AP26" s="49" t="s">
        <v>192</v>
      </c>
    </row>
    <row r="27" spans="1:42">
      <c r="B27" s="49" t="s">
        <v>193</v>
      </c>
      <c r="C27" s="49" t="s">
        <v>44</v>
      </c>
      <c r="E27" s="49" t="s">
        <v>130</v>
      </c>
      <c r="K27" s="49" t="s">
        <v>194</v>
      </c>
      <c r="L27" s="49" t="s">
        <v>195</v>
      </c>
      <c r="M27" s="49" t="s">
        <v>196</v>
      </c>
      <c r="N27" s="49" t="s">
        <v>197</v>
      </c>
      <c r="O27" s="49" t="s">
        <v>198</v>
      </c>
      <c r="P27" s="49" t="s">
        <v>199</v>
      </c>
      <c r="Q27" s="49" t="s">
        <v>200</v>
      </c>
      <c r="S27" s="49" t="s">
        <v>199</v>
      </c>
      <c r="T27" s="49" t="s">
        <v>201</v>
      </c>
      <c r="V27" s="49" t="s">
        <v>202</v>
      </c>
      <c r="W27" s="49" t="s">
        <v>203</v>
      </c>
      <c r="X27" s="49" t="s">
        <v>238</v>
      </c>
      <c r="Y27" s="49" t="s">
        <v>204</v>
      </c>
      <c r="Z27" s="49" t="s">
        <v>239</v>
      </c>
      <c r="AA27" s="49" t="s">
        <v>205</v>
      </c>
      <c r="AB27" s="49" t="s">
        <v>240</v>
      </c>
      <c r="AC27" s="49" t="s">
        <v>206</v>
      </c>
    </row>
    <row r="28" spans="1:42">
      <c r="B28" s="49" t="s">
        <v>207</v>
      </c>
      <c r="C28" s="49" t="s">
        <v>45</v>
      </c>
      <c r="E28" s="49" t="s">
        <v>147</v>
      </c>
      <c r="K28" s="49" t="s">
        <v>208</v>
      </c>
      <c r="L28" s="49" t="s">
        <v>209</v>
      </c>
      <c r="M28" s="49" t="s">
        <v>210</v>
      </c>
      <c r="N28" s="49" t="s">
        <v>211</v>
      </c>
      <c r="O28" s="49" t="s">
        <v>212</v>
      </c>
      <c r="P28" s="49" t="s">
        <v>213</v>
      </c>
      <c r="Q28" s="49" t="s">
        <v>214</v>
      </c>
      <c r="S28" s="49" t="s">
        <v>213</v>
      </c>
      <c r="T28" s="49" t="s">
        <v>215</v>
      </c>
      <c r="V28" s="49" t="s">
        <v>216</v>
      </c>
      <c r="W28" s="49" t="s">
        <v>217</v>
      </c>
      <c r="X28" s="49" t="s">
        <v>241</v>
      </c>
      <c r="Y28" s="49" t="s">
        <v>218</v>
      </c>
      <c r="Z28" s="49" t="s">
        <v>242</v>
      </c>
      <c r="AA28" s="49" t="s">
        <v>219</v>
      </c>
      <c r="AB28" s="49" t="s">
        <v>243</v>
      </c>
      <c r="AC28" s="49" t="s">
        <v>220</v>
      </c>
    </row>
    <row r="30" spans="1:42">
      <c r="AB30" s="49" t="s">
        <v>244</v>
      </c>
      <c r="AC30" s="49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2023-08-02T13:51:51Z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