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BC2F077B-6C0F-4152-BFA0-12E794B9369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O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AO25" i="2"/>
  <c r="E26" i="2"/>
  <c r="K26" i="2"/>
  <c r="B26" i="2" s="1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L26" i="2"/>
  <c r="AM26" i="2"/>
  <c r="AN26" i="2"/>
  <c r="AO26" i="2"/>
  <c r="E27" i="2"/>
  <c r="K27" i="2"/>
  <c r="B27" i="2" s="1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O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AO28" i="2"/>
  <c r="E29" i="2"/>
  <c r="K29" i="2"/>
  <c r="B29" i="2" s="1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J29" i="2"/>
  <c r="AK29" i="2"/>
  <c r="AO29" i="2"/>
  <c r="E30" i="2"/>
  <c r="K30" i="2"/>
  <c r="L30" i="2"/>
  <c r="M30" i="2"/>
  <c r="N30" i="2"/>
  <c r="O30" i="2"/>
  <c r="P30" i="2"/>
  <c r="Q30" i="2"/>
  <c r="S30" i="2"/>
  <c r="T30" i="2"/>
  <c r="U30" i="2"/>
  <c r="V30" i="2"/>
  <c r="W30" i="2"/>
  <c r="X30" i="2"/>
  <c r="Y30" i="2"/>
  <c r="Z30" i="2"/>
  <c r="AB30" i="2"/>
  <c r="E31" i="2"/>
  <c r="K31" i="2"/>
  <c r="L31" i="2"/>
  <c r="M31" i="2"/>
  <c r="N31" i="2"/>
  <c r="O31" i="2"/>
  <c r="P31" i="2"/>
  <c r="Q31" i="2"/>
  <c r="S31" i="2"/>
  <c r="T31" i="2"/>
  <c r="U31" i="2"/>
  <c r="V31" i="2"/>
  <c r="W31" i="2"/>
  <c r="X31" i="2"/>
  <c r="Y31" i="2"/>
  <c r="Z31" i="2"/>
  <c r="AB31" i="2"/>
  <c r="AA31" i="2" s="1"/>
  <c r="D5" i="1"/>
  <c r="B28" i="2"/>
  <c r="B8" i="89"/>
  <c r="B7" i="89"/>
  <c r="E12" i="2"/>
  <c r="H6" i="2"/>
  <c r="H5" i="2"/>
  <c r="H4" i="2"/>
  <c r="E2" i="2"/>
  <c r="D30" i="1"/>
  <c r="D29" i="1"/>
  <c r="D14" i="1"/>
  <c r="C13" i="1" s="1"/>
  <c r="E16" i="2" s="1"/>
  <c r="D13" i="1"/>
  <c r="C12" i="1"/>
  <c r="E15" i="2" s="1"/>
  <c r="C11" i="1"/>
  <c r="E14" i="2" s="1"/>
  <c r="C10" i="1"/>
  <c r="E13" i="2" s="1"/>
  <c r="C5" i="1"/>
  <c r="C4" i="1"/>
  <c r="C3" i="1"/>
  <c r="C9" i="1" s="1"/>
  <c r="E11" i="2" s="1"/>
  <c r="AA30" i="2" l="1"/>
  <c r="B25" i="2"/>
  <c r="D6" i="2"/>
  <c r="D5" i="2"/>
  <c r="E5" i="2" s="1"/>
  <c r="I6" i="2"/>
  <c r="I5" i="2"/>
  <c r="D4" i="2"/>
  <c r="E4" i="2" s="1"/>
  <c r="C8" i="1"/>
  <c r="B30" i="2" l="1"/>
  <c r="B24" i="2"/>
  <c r="E6" i="2"/>
  <c r="B31" i="2" l="1"/>
</calcChain>
</file>

<file path=xl/sharedStrings.xml><?xml version="1.0" encoding="utf-8"?>
<sst xmlns="http://schemas.openxmlformats.org/spreadsheetml/2006/main" count="1032" uniqueCount="331">
  <si>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</si>
  <si>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</si>
  <si>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</si>
  <si>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</si>
  <si>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</si>
  <si>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</si>
  <si>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</si>
  <si>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</si>
  <si>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</si>
  <si>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</si>
  <si>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</si>
  <si>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</si>
  <si>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</si>
  <si>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</si>
  <si>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</si>
  <si>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</si>
  <si>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</si>
  <si>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</si>
  <si>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</si>
  <si>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</si>
  <si>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</si>
  <si>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</si>
  <si>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</si>
  <si>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</si>
  <si>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</si>
  <si>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</si>
  <si>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</si>
  <si>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</si>
  <si>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</si>
  <si>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</si>
  <si>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</si>
  <si>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</si>
  <si>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</si>
  <si>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</si>
  <si>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</si>
  <si>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</si>
  <si>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</si>
  <si>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</si>
  <si>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</si>
  <si>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</si>
  <si>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</si>
  <si>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</si>
  <si>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</si>
  <si>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</si>
  <si>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</si>
  <si>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</si>
  <si>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</si>
  <si>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</si>
  <si>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</si>
  <si>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</si>
  <si>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</si>
  <si>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</si>
  <si>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</si>
  <si>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</si>
  <si>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</si>
  <si>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</si>
  <si>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</si>
  <si>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</si>
  <si>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</si>
  <si>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</si>
  <si>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</si>
  <si>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</si>
  <si>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</si>
  <si>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</si>
  <si>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</si>
  <si>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</si>
  <si>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</si>
  <si>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</si>
  <si>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</si>
  <si>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</si>
  <si>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</si>
  <si>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</si>
  <si>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</si>
  <si>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</si>
  <si>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</si>
  <si>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</si>
  <si>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</si>
  <si>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="01/10/2023"</t>
  </si>
  <si>
    <t>="31/10/2023"</t>
  </si>
  <si>
    <t>="132|102"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</si>
  <si>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</si>
  <si>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</si>
  <si>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</si>
  <si>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</si>
  <si>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</si>
  <si>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</si>
  <si>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</si>
  <si>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</si>
  <si>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</si>
  <si>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</si>
  <si>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</si>
  <si>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</si>
  <si>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</si>
  <si>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</si>
  <si>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</si>
  <si>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</si>
  <si>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</si>
  <si>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</si>
  <si>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</si>
  <si>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</si>
  <si>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</si>
  <si>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</si>
  <si>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</si>
  <si>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</si>
  <si>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</si>
  <si>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</si>
  <si>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</si>
  <si>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</si>
  <si>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</si>
  <si>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</si>
  <si>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</si>
  <si>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</si>
  <si>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</si>
  <si>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</si>
  <si>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</si>
  <si>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</si>
  <si>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</si>
  <si>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</si>
  <si>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</si>
  <si>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</si>
  <si>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</si>
  <si>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</si>
  <si>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</si>
  <si>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</si>
  <si>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</si>
  <si>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</si>
  <si>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</si>
  <si>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</si>
  <si>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</si>
  <si>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</si>
  <si>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</si>
  <si>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</si>
  <si>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</si>
  <si>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</si>
  <si>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</si>
  <si>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</si>
  <si>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</si>
  <si>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</si>
  <si>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</si>
  <si>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</si>
  <si>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</si>
  <si>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</si>
  <si>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</si>
  <si>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</si>
  <si>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</si>
  <si>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</si>
  <si>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</si>
  <si>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</si>
  <si>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</si>
  <si>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</si>
  <si>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</si>
  <si>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</si>
  <si>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</si>
  <si>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</si>
  <si>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</si>
  <si>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</si>
  <si>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</si>
  <si>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</si>
  <si>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</si>
  <si>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</si>
  <si>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</si>
  <si>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</si>
  <si>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</si>
  <si>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</si>
  <si>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</si>
  <si>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</si>
  <si>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</si>
  <si>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</si>
  <si>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</si>
  <si>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</si>
  <si>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</si>
  <si>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</si>
  <si>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</si>
  <si>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</si>
  <si>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</si>
  <si>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</si>
  <si>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</si>
  <si>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="""UICACS"","""",""SQL="",""2=DOCNUM"",""33032990"",""14=CUSTREF"",""6723001076"",""14=U_CUSTREF"",""6723001076"",""15=DOCDATE"",""17/10/2023"",""15=TAXDATE"",""17/10/2023"",""14=CARDCODE"",""CI1256-SGD"",""14=CARDNAME"",""SINGAPORE HEALTH SERVICES PTE LTD"",""14=ITEMCODE"",""MS076-05948GLP"","&amp;"""14=ITEMNAME"",""MS PROJECT STD 2021 SNGL"",""10=QUANTITY"",""1.000000"",""14=U_PONO"",""946372A"",""15=U_PODATE"",""16/10/2023"",""10=U_TLINTCOS"",""0.000000"",""2=SLPCODE"",""132"",""14=SLPNAME"",""E0001-CS"",""14=MEMO"",""WENDY KUM CHIOU SZE"",""14=CONTACTNAME"",""FINANCE DEPARTMENT"","""&amp;"10=LINETOTAL"",""623.360000"",""14=U_ENR"","""",""14=U_MSENR"",""S7138270"",""14=U_MSPCN"",""A8AA53F5"",""14=ADDRESS2"",""TEH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teh.wai"&amp;".ching@singhealth.com.sg"""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</si>
  <si>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</si>
  <si>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</si>
  <si>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</si>
  <si>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</si>
  <si>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</si>
  <si>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</si>
  <si>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</si>
  <si>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</si>
  <si>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</si>
  <si>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</si>
  <si>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</si>
  <si>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</si>
  <si>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</si>
  <si>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</si>
  <si>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="""UICACS"","""",""SQL="",""2=DOCNUM"",""33033069"",""14=CUSTREF"",""8623700542"",""14=U_CUSTREF"",""8623700542"",""15=DOCDATE"",""27/10/2023"",""15=TAXDATE"",""27/10/2023"",""14=CARDCODE"",""CI1232-SGD"",""14=CARDNAME"",""SINGAPORE GENERAL HOSPITAL PTE LTD"",""14=ITEMCODE"",""MS021-10695GLP"""&amp;",""14=ITEMNAME"",""MS OFFICE STD 2021 SNGL LTSC"",""10=QUANTITY"",""5.000000"",""14=U_PONO"",""946630"",""15=U_PODATE"",""26/10/2023"",""10=U_TLINTCOS"",""0.000000"",""2=SLPCODE"",""132"",""14=SLPNAME"",""E0001-CS"",""14=MEMO"",""WENDY KUM CHIOU SZE"",""14=CONTACTNAME"",""FINANCE DEPARTMEN"&amp;"T"",""10=LINETOTAL"",""2052.100000"",""14=U_ENR"","""",""14=U_MSENR"",""S7138270"",""14=U_MSPCN"",""8E125DFC"",""14=ADDRESS2"",""JUNETTE ANNE SINGSON MAGNO_x000D_SINGAPORE GENERAL HOSPITAL A&amp;E EXPANSION AT OCH LINKWAY  SINGAPORE 169608_x000D_JUNETTE ANNE SINGSON MAGNO_x000D_TEL: 92352726_x000D_FAX:"&amp;" _x000D_EMAIL: junette.magno@synapxe.sg"""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</si>
  <si>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</si>
  <si>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</si>
  <si>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</si>
  <si>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</si>
  <si>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</si>
  <si>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</si>
  <si>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</si>
  <si>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</si>
  <si>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</si>
  <si>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</si>
  <si>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</si>
  <si>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</si>
  <si>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</si>
  <si>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</si>
  <si>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</si>
  <si>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LTD."",""14=ITEMCODE"",""MS7JQ-00355GLP"&amp;""",""14=ITEMNAME"",""MS SQLSVRENTCORE SNGL SA MVL 2LIC CORELIC"",""10=QUANTITY"",""7.000000"",""14=U_PONO"",""946650"",""15=U_PODATE"",""27/10/2023"",""10=U_TLINTCOS"",""0.000000"",""2=SLPCODE"",""132"",""14=SLPNAME"",""E0001-CS"",""14=MEMO"",""WENDY KUM CHIOU SZE"",""14=CONTACTNAME"",""FIN"&amp;"ANCE DEPARTMENT"",""10=LINETOTAL"",""71587.740000"",""14=U_ENR"","""",""14=U_MSENR"",""S7138270"",""14=U_MSPCN"",""BD18AB21"",""14=ADDRESS2"",""FREDERICK TEA_x000D_SENGKANG GENERAL HOSPITAL 110 SENGKANG EAST WAY  SINGAPORE 544886_x000D_MR FREDERICK TEA_x000D_TEL: 94567202/63706139_x000D_FAX: _x000D_EMAIL"&amp;": frederick.tea@ihis.com.sg"""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</si>
  <si>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</si>
  <si>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</si>
  <si>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</si>
  <si>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</si>
  <si>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</si>
  <si>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</si>
  <si>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</si>
  <si>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</si>
  <si>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</si>
  <si>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</si>
  <si>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</si>
  <si>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</si>
  <si>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</si>
  <si>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</si>
  <si>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</si>
  <si>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</si>
  <si>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</si>
  <si>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</si>
  <si>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</si>
  <si>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</si>
  <si>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</si>
  <si>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</si>
  <si>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</si>
  <si>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</si>
  <si>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</si>
  <si>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</si>
  <si>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</si>
  <si>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LTD."",""14=ITEMCODE"",""MS9EN-00188GLP"&amp;""",""14=ITEMNAME"",""MS SYSCTRSTDCORE SNGL SA MVL 16LIC CORELIC"",""10=QUANTITY"",""1.000000"",""14=U_PONO"",""946650"",""15=U_PODATE"",""27/10/2023"",""10=U_TLINTCOS"",""0.000000"",""2=SLPCODE"",""132"",""14=SLPNAME"",""E0001-CS"",""14=MEMO"",""WENDY KUM CHIOU SZE"",""14=CONTACTNAME"",""FI"&amp;"NANCE DEPARTMENT"",""10=LINETOTAL"",""596.060000"",""14=U_ENR"","""",""14=U_MSENR"",""S7138270"",""14=U_MSPCN"",""BD18AB21"",""14=ADDRESS2"",""FREDERICK TEA_x000D_SENGKANG GENERAL HOSPITAL 110 SENGKANG EAST WAY  SINGAPORE 544886_x000D_MR FREDERICK TEA_x000D_TEL: 94567202/63706139_x000D_FAX: _x000D_EMAIL:"&amp;" frederick.tea@ihis.com.sg"""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</si>
  <si>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</si>
  <si>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</si>
  <si>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</si>
  <si>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</si>
  <si>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</si>
  <si>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</si>
  <si>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</si>
  <si>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</si>
  <si>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</si>
  <si>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</si>
  <si>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</si>
  <si>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</si>
  <si>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</si>
  <si>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</si>
  <si>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</si>
  <si>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</si>
  <si>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</si>
  <si>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</si>
  <si>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</si>
  <si>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</si>
  <si>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</si>
  <si>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</si>
  <si>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</si>
  <si>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</si>
  <si>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</si>
  <si>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</si>
  <si>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</si>
  <si>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LTD."",""14=ITEMCODE"",""MS9EP-00194GLP"&amp;""",""14=ITEMNAME"",""MS SYSCTRDATACTRCORE SNGL SA MVL 16LIC CORELIC"",""10=QUANTITY"",""2.000000"",""14=U_PONO"",""946650"",""15=U_PODATE"",""27/10/2023"",""10=U_TLINTCOS"",""0.000000"",""2=SLPCODE"",""132"",""14=SLPNAME"",""E0001-CS"",""14=MEMO"",""WENDY KUM CHIOU SZE"",""14=CONTACTNAME"""&amp;",""FINANCE DEPARTMENT"",""10=LINETOTAL"",""3248.960000"",""14=U_ENR"","""",""14=U_MSENR"",""S7138270"",""14=U_MSPCN"",""BD18AB21"",""14=ADDRESS2"",""FREDERICK TEA_x000D_SENGKANG GENERAL HOSPITAL 110 SENGKANG EAST WAY  SINGAPORE 544886_x000D_MR FREDERICK TEA_x000D_TEL: 94567202/63706139_x000D_FAX: _x000D_E"&amp;"MAIL: frederick.tea@ihis.com.sg"""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</si>
  <si>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</si>
  <si>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</si>
  <si>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</si>
  <si>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</si>
  <si>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</si>
  <si>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</si>
  <si>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</si>
  <si>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</si>
  <si>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</si>
  <si>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</si>
  <si>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</si>
  <si>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</si>
  <si>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</si>
  <si>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</si>
  <si>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</si>
  <si>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</si>
  <si>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</si>
  <si>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</si>
  <si>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</si>
  <si>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</si>
  <si>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</si>
  <si>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</si>
  <si>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</si>
  <si>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</si>
  <si>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</si>
  <si>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</si>
  <si>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</si>
  <si>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</si>
  <si>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</si>
  <si>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</si>
  <si>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</si>
  <si>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</si>
  <si>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</si>
  <si>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</si>
  <si>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</si>
  <si>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</si>
  <si>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</si>
  <si>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</si>
  <si>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=IFERROR(NF($E30,"ADDRESS2"),"-")</t>
  </si>
  <si>
    <t>=IFERROR(NF($E30,"U_PODATE"),"-")</t>
  </si>
  <si>
    <t>=IFERROR(NF($E30,"U_PONO"),"-")</t>
  </si>
  <si>
    <t>=IFERROR(AB30/V30,0)</t>
  </si>
  <si>
    <t>=IFERROR(NF($E30,"LINETOTAL"),"-")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</si>
  <si>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</si>
  <si>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</si>
  <si>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</si>
  <si>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</si>
  <si>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</si>
  <si>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</si>
  <si>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</si>
  <si>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</si>
  <si>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</si>
  <si>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</si>
  <si>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</si>
  <si>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</si>
  <si>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=IFERROR(NF($E31,"ADDRESS2"),"-")</t>
  </si>
  <si>
    <t>=IFERROR(NF($E31,"U_PODATE"),"-")</t>
  </si>
  <si>
    <t>=IFERROR(NF($E31,"U_PONO"),"-")</t>
  </si>
  <si>
    <t>=IFERROR(AB31/V31,0)</t>
  </si>
  <si>
    <t>=IFERROR(NF($E31,"LINETOTAL"),"-")</t>
  </si>
  <si>
    <t>=SUBTOTAL(9,AA24:AA32)</t>
  </si>
  <si>
    <t>=SUBTOTAL(9,AB24:AB32)</t>
  </si>
  <si>
    <t>Auto+Hide+Values+Formulas=Sheet6,Sheet3,Sheet4+FormulasOnly</t>
  </si>
  <si>
    <t>31.10.2026</t>
  </si>
  <si>
    <t>1.11.2023</t>
  </si>
  <si>
    <t>SA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</si>
</sst>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"01/10/2023"</f>
        <v>01/10/2023</v>
      </c>
    </row>
    <row r="4" spans="1:5">
      <c r="A4" s="1" t="s">
        <v>0</v>
      </c>
      <c r="B4" s="4" t="s">
        <v>6</v>
      </c>
      <c r="C4" s="5" t="str">
        <f>"31/10/2023"</f>
        <v>31/10/2023</v>
      </c>
    </row>
    <row r="5" spans="1:5">
      <c r="A5" s="1" t="s">
        <v>0</v>
      </c>
      <c r="B5" s="4" t="s">
        <v>25</v>
      </c>
      <c r="C5" s="4" t="str">
        <f>"132|102"</f>
        <v>132|102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01/Oct/2023..31/Oct/2023</v>
      </c>
    </row>
    <row r="9" spans="1:5">
      <c r="A9" s="1" t="s">
        <v>9</v>
      </c>
      <c r="C9" s="3" t="str">
        <f>TEXT($C$3,"yyyyMMdd") &amp; ".." &amp; TEXT($C$4,"yyyyMMdd")</f>
        <v>20231001..20231031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6"/>
  <sheetViews>
    <sheetView tabSelected="1" topLeftCell="R19" zoomScale="92" zoomScaleNormal="92" workbookViewId="0">
      <selection activeCell="S27" sqref="S2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1.28515625" style="4" bestFit="1" customWidth="1"/>
    <col min="22" max="22" width="11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13.85546875" style="28" bestFit="1" customWidth="1"/>
    <col min="29" max="29" width="9.7109375" style="4" bestFit="1" customWidth="1"/>
    <col min="30" max="30" width="9.28515625" style="4"/>
    <col min="31" max="31" width="10.5703125" style="4" bestFit="1" customWidth="1"/>
    <col min="32" max="32" width="9.28515625" style="4"/>
    <col min="33" max="34" width="9.28515625" style="4" hidden="1" customWidth="1"/>
    <col min="35" max="36" width="11.28515625" style="4" customWidth="1"/>
    <col min="37" max="37" width="42" style="4" customWidth="1"/>
    <col min="38" max="38" width="13.140625" style="4" customWidth="1"/>
    <col min="39" max="39" width="11.42578125" style="4" customWidth="1"/>
    <col min="40" max="40" width="15.42578125" style="4" customWidth="1"/>
    <col min="41" max="16384" width="9.28515625" style="4"/>
  </cols>
  <sheetData>
    <row r="1" spans="1:34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1" t="s">
        <v>17</v>
      </c>
      <c r="AG1" s="1" t="s">
        <v>7</v>
      </c>
      <c r="AH1" s="1" t="s">
        <v>7</v>
      </c>
    </row>
    <row r="2" spans="1:34" hidden="1">
      <c r="A2" s="1" t="s">
        <v>7</v>
      </c>
      <c r="D2" s="4" t="s">
        <v>18</v>
      </c>
      <c r="E2" s="4" t="str">
        <f>Option!$C$2</f>
        <v>UICACS</v>
      </c>
    </row>
    <row r="3" spans="1:34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4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4" hidden="1">
      <c r="A7" s="1" t="s">
        <v>7</v>
      </c>
    </row>
    <row r="8" spans="1:34" hidden="1">
      <c r="A8" s="1" t="s">
        <v>7</v>
      </c>
      <c r="K8" s="9"/>
    </row>
    <row r="9" spans="1:34" hidden="1">
      <c r="A9" s="1" t="s">
        <v>7</v>
      </c>
      <c r="K9" s="9"/>
    </row>
    <row r="10" spans="1:34" hidden="1">
      <c r="A10" s="1" t="s">
        <v>7</v>
      </c>
    </row>
    <row r="11" spans="1:34" hidden="1">
      <c r="A11" s="1" t="s">
        <v>7</v>
      </c>
      <c r="C11" s="4" t="s">
        <v>26</v>
      </c>
      <c r="E11" s="4" t="str">
        <f>Option!$C$9</f>
        <v>20231001..20231031</v>
      </c>
      <c r="K11" s="9"/>
    </row>
    <row r="12" spans="1:34" hidden="1">
      <c r="A12" s="1" t="s">
        <v>7</v>
      </c>
      <c r="C12" s="4" t="s">
        <v>27</v>
      </c>
      <c r="E12" s="4" t="str">
        <f>Option!$C$5</f>
        <v>132|102</v>
      </c>
      <c r="K12" s="9"/>
    </row>
    <row r="13" spans="1:34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4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4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4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</row>
    <row r="20" spans="1:41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1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41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1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37" t="s">
        <v>68</v>
      </c>
      <c r="AM23" s="37" t="s">
        <v>69</v>
      </c>
      <c r="AN23" s="37" t="s">
        <v>70</v>
      </c>
      <c r="AO23" s="33" t="s">
        <v>71</v>
      </c>
    </row>
    <row r="24" spans="1:41">
      <c r="B24" s="1" t="str">
        <f>IF(K24="","Hide","Show")</f>
        <v>Show</v>
      </c>
      <c r="C24" s="4" t="s">
        <v>43</v>
      </c>
      <c r="E24" s="11" t="str">
        <f>"""UICACS"","""",""SQL="",""2=DOCNUM"",""33032894"",""14=CUSTREF"",""8823004551"",""14=U_CUSTREF"",""8823004551"",""15=DOCDATE"",""2/10/2023"",""15=TAXDATE"",""2/10/2023"",""14=CARDCODE"",""CI1232-SGD"",""14=CARDNAME"",""SINGAPORE GENERAL HOSPITAL PTE LTD"",""14=ITEMCODE"",""MS7JQ-00355GLP"","""&amp;"14=ITEMNAME"",""MS SQLSVRENTCORE SNGL SA MVL 2LIC CORELIC"",""10=QUANTITY"",""4.000000"",""14=U_PONO"",""946077"",""15=U_PODATE"",""29/9/2023"",""10=U_TLINTCOS"",""0.000000"",""2=SLPCODE"",""132"",""14=SLPNAME"",""E0001-CS"",""14=MEMO"",""WENDY KUM CHIOU SZE"",""14=CONTACTNAME"",""FINANCE"&amp;" DEPARTMENT"",""10=LINETOTAL"",""40837.080000"",""14=U_ENR"","""",""14=U_MSENR"",""S7138270"",""14=U_MSPCN"",""8E125DFC"",""14=ADDRESS2"",""SALMIZA_x000D_SINGAPORE GENERAL HOSPITAL PTE LTD 10 HOSPITAL BOULEVARD SINGHEALTH TOWER BASEMENT 1 SINGAPORE 168582_x000D_SALMIZA_x000D_TEL: 66315277_x000D_FAX"&amp;": _x000D_EMAIL: salmiza.zainon@synapxe.sg"""</f>
        <v>"UICACS","","SQL=","2=DOCNUM","33032894","14=CUSTREF","8823004551","14=U_CUSTREF","8823004551","15=DOCDATE","2/10/2023","15=TAXDATE","2/10/2023","14=CARDCODE","CI1232-SGD","14=CARDNAME","SINGAPORE GENERAL HOSPITAL PTE LTD","14=ITEMCODE","MS7JQ-00355GLP","14=ITEMNAME","MS SQLSVRENTCORE SNGL SA MVL 2LIC CORELIC","10=QUANTITY","4.000000","14=U_PONO","946077","15=U_PODATE","29/9/2023","10=U_TLINTCOS","0.000000","2=SLPCODE","132","14=SLPNAME","E0001-CS","14=MEMO","WENDY KUM CHIOU SZE","14=CONTACTNAME","FINANCE DEPARTMENT","10=LINETOTAL","40837.080000","14=U_ENR","","14=U_MSENR","S7138270","14=U_MSPCN","8E125DFC","14=ADDRESS2","SALMIZA_x000D_SINGAPORE GENERAL HOSPITAL PTE LTD 10 HOSPITAL BOULEVARD SINGHEALTH TOWER BASEMENT 1 SINGAPORE 168582_x000D_SALMIZA_x000D_TEL: 66315277_x000D_FAX: _x000D_EMAIL: salmiza.zainon@synapxe.sg"</v>
      </c>
      <c r="K24" s="19">
        <f t="shared" ref="K24:K29" si="0">MONTH(N24)</f>
        <v>10</v>
      </c>
      <c r="L24" s="19">
        <f t="shared" ref="L24:L29" si="1">YEAR(N24)</f>
        <v>2023</v>
      </c>
      <c r="M24" s="4">
        <v>33032894</v>
      </c>
      <c r="N24" s="30">
        <v>45201</v>
      </c>
      <c r="O24" s="19" t="str">
        <f t="shared" ref="O24:O29" si="2">"S7138270"</f>
        <v>S7138270</v>
      </c>
      <c r="P24" s="19" t="str">
        <f>"8E125DFC"</f>
        <v>8E125DFC</v>
      </c>
      <c r="Q24" s="19"/>
      <c r="R24" s="19" t="str">
        <f>"CI1232-SGD"</f>
        <v>CI1232-SGD</v>
      </c>
      <c r="S24" s="4" t="str">
        <f>"SINGAPORE GENERAL HOSPITAL PTE LTD"</f>
        <v>SINGAPORE GENERAL HOSPITAL PTE LTD</v>
      </c>
      <c r="T24" s="19" t="str">
        <f>"8823004551"</f>
        <v>8823004551</v>
      </c>
      <c r="U24" s="42">
        <v>45198</v>
      </c>
      <c r="V24" s="42">
        <v>45201</v>
      </c>
      <c r="W24" s="43">
        <f t="shared" ref="W24:W29" si="3">SUM(N24-U24)</f>
        <v>3</v>
      </c>
      <c r="X24" s="44" t="str">
        <f>"MS7JQ-00355GLP"</f>
        <v>MS7JQ-00355GLP</v>
      </c>
      <c r="Y24" s="44" t="str">
        <f>"MS SQLSVRENTCORE SNGL SA MVL 2LIC CORELIC"</f>
        <v>MS SQLSVRENTCORE SNGL SA MVL 2LIC CORELIC</v>
      </c>
      <c r="Z24" s="44" t="str">
        <f t="shared" ref="Z24:Z29" si="4">"WENDY KUM CHIOU SZE"</f>
        <v>WENDY KUM CHIOU SZE</v>
      </c>
      <c r="AA24" s="43">
        <v>4</v>
      </c>
      <c r="AB24" s="45">
        <f t="shared" ref="AB24:AB29" si="5">IFERROR(AC24/AA24,0)</f>
        <v>10209.27</v>
      </c>
      <c r="AC24" s="31">
        <v>40837.08</v>
      </c>
      <c r="AD24" s="19" t="str">
        <f t="shared" ref="AD24:AD29" si="6">"-"</f>
        <v>-</v>
      </c>
      <c r="AE24" s="46">
        <v>40837.08</v>
      </c>
      <c r="AF24" s="30" t="s">
        <v>72</v>
      </c>
      <c r="AG24" s="47" t="str">
        <f>"SALMIZA_x000D_SINGAPORE GENERAL HOSPITAL PTE LTD 10 HOSPITAL BOULEVARD SINGHEALTH TOWER BASEMENT 1 SINGAPORE 168582_x000D_SALMIZA_x000D_TEL: 66315277_x000D_FAX: _x000D_EMAIL: salmiza.zainon@synapxe.sg"</f>
        <v>SALMIZA_x000D_SINGAPORE GENERAL HOSPITAL PTE LTD 10 HOSPITAL BOULEVARD SINGHEALTH TOWER BASEMENT 1 SINGAPORE 168582_x000D_SALMIZA_x000D_TEL: 66315277_x000D_FAX: _x000D_EMAIL: salmiza.zainon@synapxe.sg</v>
      </c>
      <c r="AH24" s="48" t="s">
        <v>73</v>
      </c>
      <c r="AI24" s="48" t="s">
        <v>74</v>
      </c>
      <c r="AJ24" s="3" t="str">
        <f>"MS7JQ-00355GLP"</f>
        <v>MS7JQ-00355GLP</v>
      </c>
      <c r="AK24" s="3" t="str">
        <f>"MS SQLSVRENTCORE SNGL SA MVL 2LIC CORELIC"</f>
        <v>MS SQLSVRENTCORE SNGL SA MVL 2LIC CORELIC</v>
      </c>
      <c r="AL24" s="19" t="s">
        <v>330</v>
      </c>
      <c r="AM24" s="19" t="s">
        <v>329</v>
      </c>
      <c r="AN24" s="19" t="s">
        <v>328</v>
      </c>
      <c r="AO24" s="19" t="str">
        <f t="shared" ref="AL24:AO29" si="7">"-"</f>
        <v>-</v>
      </c>
    </row>
    <row r="25" spans="1:41">
      <c r="A25" s="1" t="s">
        <v>173</v>
      </c>
      <c r="B25" s="1" t="str">
        <f t="shared" ref="B25:B29" si="8">IF(K25="","Hide","Show")</f>
        <v>Show</v>
      </c>
      <c r="C25" s="4" t="s">
        <v>43</v>
      </c>
      <c r="E25" s="11" t="str">
        <f>"""UICACS"","""",""SQL="",""2=DOCNUM"",""33032990"",""14=CUSTREF"",""6723001076"",""14=U_CUSTREF"",""6723001076"",""15=DOCDATE"",""17/10/2023"",""15=TAXDATE"",""17/10/2023"",""14=CARDCODE"",""CI1256-SGD"",""14=CARDNAME"",""SINGAPORE HEALTH SERVICES PTE LTD"",""14=ITEMCODE"",""MS076-05948GLP"","&amp;"""14=ITEMNAME"",""MS PROJECT STD 2021 SNGL"",""10=QUANTITY"",""1.000000"",""14=U_PONO"",""946372A"",""15=U_PODATE"",""16/10/2023"",""10=U_TLINTCOS"",""0.000000"",""2=SLPCODE"",""132"",""14=SLPNAME"",""E0001-CS"",""14=MEMO"",""WENDY KUM CHIOU SZE"",""14=CONTACTNAME"",""FINANCE DEPARTMENT"","""&amp;"10=LINETOTAL"",""623.360000"",""14=U_ENR"","""",""14=U_MSENR"",""S7138270"",""14=U_MSPCN"",""A8AA53F5"",""14=ADDRESS2"",""TEH WAI CHING_x000D_SINGAPORE HEALTH SERVICES PTE LTD 167 JALAN BUKIT MERAH #22-11, TOWER 5 SINGAPORE 150167_x000D_TEH WAI CHING_x000D_TEL: 63773748_x000D_FAX: _x000D_EMAIL: teh.wai"&amp;".ching@singhealth.com.sg"""</f>
        <v>"UICACS","","SQL=","2=DOCNUM","33032990","14=CUSTREF","6723001076","14=U_CUSTREF","6723001076","15=DOCDATE","17/10/2023","15=TAXDATE","17/10/2023","14=CARDCODE","CI1256-SGD","14=CARDNAME","SINGAPORE HEALTH SERVICES PTE LTD","14=ITEMCODE","MS076-05948GLP","14=ITEMNAME","MS PROJECT STD 2021 SNGL","10=QUANTITY","1.000000","14=U_PONO","946372A","15=U_PODATE","16/10/2023","10=U_TLINTCOS","0.000000","2=SLPCODE","132","14=SLPNAME","E0001-CS","14=MEMO","WENDY KUM CHIOU SZE","14=CONTACTNAME","FINANCE DEPARTMENT","10=LINETOTAL","623.360000","14=U_ENR","","14=U_MSENR","S7138270","14=U_MSPCN","A8AA53F5","14=ADDRESS2","TEH WAI CHING_x000D_SINGAPORE HEALTH SERVICES PTE LTD 167 JALAN BUKIT MERAH #22-11, TOWER 5 SINGAPORE 150167_x000D_TEH WAI CHING_x000D_TEL: 63773748_x000D_FAX: _x000D_EMAIL: teh.wai.ching@singhealth.com.sg"</v>
      </c>
      <c r="K25" s="19">
        <f t="shared" si="0"/>
        <v>10</v>
      </c>
      <c r="L25" s="19">
        <f t="shared" si="1"/>
        <v>2023</v>
      </c>
      <c r="M25" s="4">
        <v>33032990</v>
      </c>
      <c r="N25" s="30">
        <v>45216</v>
      </c>
      <c r="O25" s="19" t="str">
        <f t="shared" si="2"/>
        <v>S7138270</v>
      </c>
      <c r="P25" s="19" t="str">
        <f>"A8AA53F5"</f>
        <v>A8AA53F5</v>
      </c>
      <c r="Q25" s="19"/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"6723001076"</f>
        <v>6723001076</v>
      </c>
      <c r="U25" s="42">
        <v>45215</v>
      </c>
      <c r="V25" s="42">
        <v>45216</v>
      </c>
      <c r="W25" s="43">
        <f t="shared" si="3"/>
        <v>1</v>
      </c>
      <c r="X25" s="44" t="str">
        <f>"MS076-05948GLP"</f>
        <v>MS076-05948GLP</v>
      </c>
      <c r="Y25" s="44" t="str">
        <f>"MS PROJECT STD 2021 SNGL"</f>
        <v>MS PROJECT STD 2021 SNGL</v>
      </c>
      <c r="Z25" s="44" t="str">
        <f t="shared" si="4"/>
        <v>WENDY KUM CHIOU SZE</v>
      </c>
      <c r="AA25" s="43">
        <v>1</v>
      </c>
      <c r="AB25" s="45">
        <f t="shared" si="5"/>
        <v>623.36</v>
      </c>
      <c r="AC25" s="31">
        <v>623.36</v>
      </c>
      <c r="AD25" s="19" t="str">
        <f t="shared" si="6"/>
        <v>-</v>
      </c>
      <c r="AE25" s="46">
        <v>623.36</v>
      </c>
      <c r="AF25" s="30" t="s">
        <v>72</v>
      </c>
      <c r="AG25" s="47" t="str">
        <f>"TEH WAI CHING_x000D_SINGAPORE HEALTH SERVICES PTE LTD 167 JALAN BUKIT MERAH #22-11, TOWER 5 SINGAPORE 150167_x000D_TEH WAI CHING_x000D_TEL: 63773748_x000D_FAX: _x000D_EMAIL: teh.wai.ching@singhealth.com.sg"</f>
        <v>TEH WAI CHING_x000D_SINGAPORE HEALTH SERVICES PTE LTD 167 JALAN BUKIT MERAH #22-11, TOWER 5 SINGAPORE 150167_x000D_TEH WAI CHING_x000D_TEL: 63773748_x000D_FAX: _x000D_EMAIL: teh.wai.ching@singhealth.com.sg</v>
      </c>
      <c r="AH25" s="48" t="s">
        <v>73</v>
      </c>
      <c r="AI25" s="48" t="s">
        <v>74</v>
      </c>
      <c r="AJ25" s="3" t="str">
        <f>"MS076-05948GLP"</f>
        <v>MS076-05948GLP</v>
      </c>
      <c r="AK25" s="3" t="str">
        <f>"MS PROJECT STD 2021 SNGL"</f>
        <v>MS PROJECT STD 2021 SNGL</v>
      </c>
      <c r="AL25" s="19" t="str">
        <f t="shared" si="7"/>
        <v>-</v>
      </c>
      <c r="AM25" s="19" t="str">
        <f t="shared" si="7"/>
        <v>-</v>
      </c>
      <c r="AN25" s="19" t="str">
        <f t="shared" si="7"/>
        <v>-</v>
      </c>
      <c r="AO25" s="19" t="str">
        <f t="shared" si="7"/>
        <v>-</v>
      </c>
    </row>
    <row r="26" spans="1:41">
      <c r="A26" s="1" t="s">
        <v>173</v>
      </c>
      <c r="B26" s="1" t="str">
        <f t="shared" si="8"/>
        <v>Show</v>
      </c>
      <c r="C26" s="4" t="s">
        <v>43</v>
      </c>
      <c r="E26" s="11" t="str">
        <f>"""UICACS"","""",""SQL="",""2=DOCNUM"",""33033069"",""14=CUSTREF"",""8623700542"",""14=U_CUSTREF"",""8623700542"",""15=DOCDATE"",""27/10/2023"",""15=TAXDATE"",""27/10/2023"",""14=CARDCODE"",""CI1232-SGD"",""14=CARDNAME"",""SINGAPORE GENERAL HOSPITAL PTE LTD"",""14=ITEMCODE"",""MS021-10695GLP"""&amp;",""14=ITEMNAME"",""MS OFFICE STD 2021 SNGL LTSC"",""10=QUANTITY"",""5.000000"",""14=U_PONO"",""946630"",""15=U_PODATE"",""26/10/2023"",""10=U_TLINTCOS"",""0.000000"",""2=SLPCODE"",""132"",""14=SLPNAME"",""E0001-CS"",""14=MEMO"",""WENDY KUM CHIOU SZE"",""14=CONTACTNAME"",""FINANCE DEPARTMEN"&amp;"T"",""10=LINETOTAL"",""2052.100000"",""14=U_ENR"","""",""14=U_MSENR"",""S7138270"",""14=U_MSPCN"",""8E125DFC"",""14=ADDRESS2"",""JUNETTE ANNE SINGSON MAGNO_x000D_SINGAPORE GENERAL HOSPITAL A&amp;E EXPANSION AT OCH LINKWAY  SINGAPORE 169608_x000D_JUNETTE ANNE SINGSON MAGNO_x000D_TEL: 92352726_x000D_FAX:"&amp;" _x000D_EMAIL: junette.magno@synapxe.sg"""</f>
        <v>"UICACS","","SQL=","2=DOCNUM","33033069","14=CUSTREF","8623700542","14=U_CUSTREF","8623700542","15=DOCDATE","27/10/2023","15=TAXDATE","27/10/2023","14=CARDCODE","CI1232-SGD","14=CARDNAME","SINGAPORE GENERAL HOSPITAL PTE LTD","14=ITEMCODE","MS021-10695GLP","14=ITEMNAME","MS OFFICE STD 2021 SNGL LTSC","10=QUANTITY","5.000000","14=U_PONO","946630","15=U_PODATE","26/10/2023","10=U_TLINTCOS","0.000000","2=SLPCODE","132","14=SLPNAME","E0001-CS","14=MEMO","WENDY KUM CHIOU SZE","14=CONTACTNAME","FINANCE DEPARTMENT","10=LINETOTAL","2052.100000","14=U_ENR","","14=U_MSENR","S7138270","14=U_MSPCN","8E125DFC","14=ADDRESS2","JUNETTE ANNE SINGSON MAGNO_x000D_SINGAPORE GENERAL HOSPITAL A&amp;E EXPANSION AT OCH LINKWAY  SINGAPORE 169608_x000D_JUNETTE ANNE SINGSON MAGNO_x000D_TEL: 92352726_x000D_FAX: _x000D_EMAIL: junette.magno@synapxe.sg"</v>
      </c>
      <c r="K26" s="19">
        <f t="shared" si="0"/>
        <v>10</v>
      </c>
      <c r="L26" s="19">
        <f t="shared" si="1"/>
        <v>2023</v>
      </c>
      <c r="M26" s="4">
        <v>33033069</v>
      </c>
      <c r="N26" s="30">
        <v>45226</v>
      </c>
      <c r="O26" s="19" t="str">
        <f t="shared" si="2"/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"8623700542"</f>
        <v>8623700542</v>
      </c>
      <c r="U26" s="42">
        <v>45225</v>
      </c>
      <c r="V26" s="42">
        <v>45226</v>
      </c>
      <c r="W26" s="43">
        <f t="shared" si="3"/>
        <v>1</v>
      </c>
      <c r="X26" s="44" t="str">
        <f>"MS021-10695GLP"</f>
        <v>MS021-10695GLP</v>
      </c>
      <c r="Y26" s="44" t="str">
        <f>"MS OFFICE STD 2021 SNGL LTSC"</f>
        <v>MS OFFICE STD 2021 SNGL LTSC</v>
      </c>
      <c r="Z26" s="44" t="str">
        <f t="shared" si="4"/>
        <v>WENDY KUM CHIOU SZE</v>
      </c>
      <c r="AA26" s="43">
        <v>5</v>
      </c>
      <c r="AB26" s="45">
        <f t="shared" si="5"/>
        <v>410.41999999999996</v>
      </c>
      <c r="AC26" s="31">
        <v>2052.1</v>
      </c>
      <c r="AD26" s="19" t="str">
        <f t="shared" si="6"/>
        <v>-</v>
      </c>
      <c r="AE26" s="46">
        <v>2052.1</v>
      </c>
      <c r="AF26" s="30" t="s">
        <v>72</v>
      </c>
      <c r="AG26" s="47" t="str">
        <f>"JUNETTE ANNE SINGSON MAGNO_x000D_SINGAPORE GENERAL HOSPITAL A&amp;E EXPANSION AT OCH LINKWAY  SINGAPORE 169608_x000D_JUNETTE ANNE SINGSON MAGNO_x000D_TEL: 92352726_x000D_FAX: _x000D_EMAIL: junette.magno@synapxe.sg"</f>
        <v>JUNETTE ANNE SINGSON MAGNO_x000D_SINGAPORE GENERAL HOSPITAL A&amp;E EXPANSION AT OCH LINKWAY  SINGAPORE 169608_x000D_JUNETTE ANNE SINGSON MAGNO_x000D_TEL: 92352726_x000D_FAX: _x000D_EMAIL: junette.magno@synapxe.sg</v>
      </c>
      <c r="AH26" s="48" t="s">
        <v>73</v>
      </c>
      <c r="AI26" s="48" t="s">
        <v>74</v>
      </c>
      <c r="AJ26" s="3" t="str">
        <f>"MS021-10695GLP"</f>
        <v>MS021-10695GLP</v>
      </c>
      <c r="AK26" s="3" t="str">
        <f>"MS OFFICE STD 2021 SNGL LTSC"</f>
        <v>MS OFFICE STD 2021 SNGL LTSC</v>
      </c>
      <c r="AL26" s="19" t="str">
        <f t="shared" si="7"/>
        <v>-</v>
      </c>
      <c r="AM26" s="19" t="str">
        <f t="shared" si="7"/>
        <v>-</v>
      </c>
      <c r="AN26" s="19" t="str">
        <f t="shared" si="7"/>
        <v>-</v>
      </c>
      <c r="AO26" s="19" t="str">
        <f t="shared" si="7"/>
        <v>-</v>
      </c>
    </row>
    <row r="27" spans="1:41">
      <c r="A27" s="1" t="s">
        <v>173</v>
      </c>
      <c r="B27" s="1" t="str">
        <f t="shared" si="8"/>
        <v>Show</v>
      </c>
      <c r="C27" s="4" t="s">
        <v>43</v>
      </c>
      <c r="E27" s="11" t="str">
        <f>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LTD."",""14=ITEMCODE"",""MS7JQ-00355GLP"&amp;""",""14=ITEMNAME"",""MS SQLSVRENTCORE SNGL SA MVL 2LIC CORELIC"",""10=QUANTITY"",""7.000000"",""14=U_PONO"",""946650"",""15=U_PODATE"",""27/10/2023"",""10=U_TLINTCOS"",""0.000000"",""2=SLPCODE"",""132"",""14=SLPNAME"",""E0001-CS"",""14=MEMO"",""WENDY KUM CHIOU SZE"",""14=CONTACTNAME"",""FIN"&amp;"ANCE DEPARTMENT"",""10=LINETOTAL"",""71587.740000"",""14=U_ENR"","""",""14=U_MSENR"",""S7138270"",""14=U_MSPCN"",""BD18AB21"",""14=ADDRESS2"",""FREDERICK TEA_x000D_SENGKANG GENERAL HOSPITAL 110 SENGKANG EAST WAY  SINGAPORE 544886_x000D_MR FREDERICK TEA_x000D_TEL: 94567202/63706139_x000D_FAX: _x000D_EMAIL"&amp;": frederick.tea@ihis.com.sg"""</f>
        <v>"UICACS","","SQL=","2=DOCNUM","33033092","14=CUSTREF","2823402906","14=U_CUSTREF","2823402906","15=DOCDATE","30/10/2023","15=TAXDATE","30/10/2023","14=CARDCODE","CS0507-SGD","14=CARDNAME","SENGKANG GENERAL HOSPITAL PTE. LTD.","14=ITEMCODE","MS7JQ-00355GLP","14=ITEMNAME","MS SQLSVRENTCORE SNGL SA MVL 2LIC CORELIC","10=QUANTITY","7.000000","14=U_PONO","946650","15=U_PODATE","27/10/2023","10=U_TLINTCOS","0.000000","2=SLPCODE","132","14=SLPNAME","E0001-CS","14=MEMO","WENDY KUM CHIOU SZE","14=CONTACTNAME","FINANCE DEPARTMENT","10=LINETOTAL","71587.740000","14=U_ENR","","14=U_MSENR","S7138270","14=U_MSPCN","BD18AB21","14=ADDRESS2","FREDERICK TEA_x000D_SENGKANG GENERAL HOSPITAL 110 SENGKANG EAST WAY  SINGAPORE 544886_x000D_MR FREDERICK TEA_x000D_TEL: 94567202/63706139_x000D_FAX: _x000D_EMAIL: frederick.tea@ihis.com.sg"</v>
      </c>
      <c r="K27" s="19">
        <f t="shared" si="0"/>
        <v>10</v>
      </c>
      <c r="L27" s="19">
        <f t="shared" si="1"/>
        <v>2023</v>
      </c>
      <c r="M27" s="4">
        <v>33033092</v>
      </c>
      <c r="N27" s="30">
        <v>45229</v>
      </c>
      <c r="O27" s="19" t="str">
        <f t="shared" si="2"/>
        <v>S7138270</v>
      </c>
      <c r="P27" s="19" t="str">
        <f>"BD18AB21"</f>
        <v>BD18AB21</v>
      </c>
      <c r="Q27" s="19"/>
      <c r="R27" s="19" t="str">
        <f>"CS0507-SGD"</f>
        <v>CS0507-SGD</v>
      </c>
      <c r="S27" s="4" t="str">
        <f>"SENGKANG GENERAL HOSPITAL PTE. LTD."</f>
        <v>SENGKANG GENERAL HOSPITAL PTE. LTD.</v>
      </c>
      <c r="T27" s="19" t="str">
        <f>"2823402906"</f>
        <v>2823402906</v>
      </c>
      <c r="U27" s="42">
        <v>45226</v>
      </c>
      <c r="V27" s="42">
        <v>45229</v>
      </c>
      <c r="W27" s="43">
        <f t="shared" si="3"/>
        <v>3</v>
      </c>
      <c r="X27" s="44" t="str">
        <f>"MS7JQ-00355GLP"</f>
        <v>MS7JQ-00355GLP</v>
      </c>
      <c r="Y27" s="44" t="str">
        <f>"MS SQLSVRENTCORE SNGL SA MVL 2LIC CORELIC"</f>
        <v>MS SQLSVRENTCORE SNGL SA MVL 2LIC CORELIC</v>
      </c>
      <c r="Z27" s="44" t="str">
        <f t="shared" si="4"/>
        <v>WENDY KUM CHIOU SZE</v>
      </c>
      <c r="AA27" s="43">
        <v>7</v>
      </c>
      <c r="AB27" s="45">
        <f t="shared" si="5"/>
        <v>10226.820000000002</v>
      </c>
      <c r="AC27" s="31">
        <v>71587.740000000005</v>
      </c>
      <c r="AD27" s="19" t="str">
        <f t="shared" si="6"/>
        <v>-</v>
      </c>
      <c r="AE27" s="46">
        <v>71587.740000000005</v>
      </c>
      <c r="AF27" s="30" t="s">
        <v>72</v>
      </c>
      <c r="AG27" s="47" t="str">
        <f>"FREDERICK TEA_x000D_SENGKANG GENERAL HOSPITAL 110 SENGKANG EAST WAY  SINGAPORE 544886_x000D_MR FREDERICK TEA_x000D_TEL: 94567202/63706139_x000D_FAX: _x000D_EMAIL: frederick.tea@ihis.com.sg"</f>
        <v>FREDERICK TEA_x000D_SENGKANG GENERAL HOSPITAL 110 SENGKANG EAST WAY  SINGAPORE 544886_x000D_MR FREDERICK TEA_x000D_TEL: 94567202/63706139_x000D_FAX: _x000D_EMAIL: frederick.tea@ihis.com.sg</v>
      </c>
      <c r="AH27" s="48" t="s">
        <v>73</v>
      </c>
      <c r="AI27" s="48" t="s">
        <v>74</v>
      </c>
      <c r="AJ27" s="3" t="str">
        <f>"MS7JQ-00355GLP"</f>
        <v>MS7JQ-00355GLP</v>
      </c>
      <c r="AK27" s="3" t="str">
        <f>"MS SQLSVRENTCORE SNGL SA MVL 2LIC CORELIC"</f>
        <v>MS SQLSVRENTCORE SNGL SA MVL 2LIC CORELIC</v>
      </c>
      <c r="AL27" s="19" t="s">
        <v>330</v>
      </c>
      <c r="AM27" s="19" t="s">
        <v>329</v>
      </c>
      <c r="AN27" s="19" t="s">
        <v>328</v>
      </c>
      <c r="AO27" s="19" t="str">
        <f t="shared" si="7"/>
        <v>-</v>
      </c>
    </row>
    <row r="28" spans="1:41">
      <c r="A28" s="1" t="s">
        <v>173</v>
      </c>
      <c r="B28" s="1" t="str">
        <f t="shared" si="8"/>
        <v>Show</v>
      </c>
      <c r="C28" s="4" t="s">
        <v>43</v>
      </c>
      <c r="E28" s="11" t="str">
        <f>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LTD."",""14=ITEMCODE"",""MS9EN-00188GLP"&amp;""",""14=ITEMNAME"",""MS SYSCTRSTDCORE SNGL SA MVL 16LIC CORELIC"",""10=QUANTITY"",""1.000000"",""14=U_PONO"",""946650"",""15=U_PODATE"",""27/10/2023"",""10=U_TLINTCOS"",""0.000000"",""2=SLPCODE"",""132"",""14=SLPNAME"",""E0001-CS"",""14=MEMO"",""WENDY KUM CHIOU SZE"",""14=CONTACTNAME"",""FI"&amp;"NANCE DEPARTMENT"",""10=LINETOTAL"",""596.060000"",""14=U_ENR"","""",""14=U_MSENR"",""S7138270"",""14=U_MSPCN"",""BD18AB21"",""14=ADDRESS2"",""FREDERICK TEA_x000D_SENGKANG GENERAL HOSPITAL 110 SENGKANG EAST WAY  SINGAPORE 544886_x000D_MR FREDERICK TEA_x000D_TEL: 94567202/63706139_x000D_FAX: _x000D_EMAIL:"&amp;" frederick.tea@ihis.com.sg"""</f>
        <v>"UICACS","","SQL=","2=DOCNUM","33033092","14=CUSTREF","2823402906","14=U_CUSTREF","2823402906","15=DOCDATE","30/10/2023","15=TAXDATE","30/10/2023","14=CARDCODE","CS0507-SGD","14=CARDNAME","SENGKANG GENERAL HOSPITAL PTE. LTD.","14=ITEMCODE","MS9EN-00188GLP","14=ITEMNAME","MS SYSCTRSTDCORE SNGL SA MVL 16LIC CORELIC","10=QUANTITY","1.000000","14=U_PONO","946650","15=U_PODATE","27/10/2023","10=U_TLINTCOS","0.000000","2=SLPCODE","132","14=SLPNAME","E0001-CS","14=MEMO","WENDY KUM CHIOU SZE","14=CONTACTNAME","FINANCE DEPARTMENT","10=LINETOTAL","596.060000","14=U_ENR","","14=U_MSENR","S7138270","14=U_MSPCN","BD18AB21","14=ADDRESS2","FREDERICK TEA_x000D_SENGKANG GENERAL HOSPITAL 110 SENGKANG EAST WAY  SINGAPORE 544886_x000D_MR FREDERICK TEA_x000D_TEL: 94567202/63706139_x000D_FAX: _x000D_EMAIL: frederick.tea@ihis.com.sg"</v>
      </c>
      <c r="K28" s="19">
        <f t="shared" si="0"/>
        <v>10</v>
      </c>
      <c r="L28" s="19">
        <f t="shared" si="1"/>
        <v>2023</v>
      </c>
      <c r="M28" s="4">
        <v>33033092</v>
      </c>
      <c r="N28" s="30">
        <v>45229</v>
      </c>
      <c r="O28" s="19" t="str">
        <f t="shared" si="2"/>
        <v>S7138270</v>
      </c>
      <c r="P28" s="19" t="str">
        <f>"BD18AB21"</f>
        <v>BD18AB21</v>
      </c>
      <c r="Q28" s="19"/>
      <c r="R28" s="19" t="str">
        <f>"CS0507-SGD"</f>
        <v>CS0507-SGD</v>
      </c>
      <c r="S28" s="4" t="str">
        <f>"SENGKANG GENERAL HOSPITAL PTE. LTD."</f>
        <v>SENGKANG GENERAL HOSPITAL PTE. LTD.</v>
      </c>
      <c r="T28" s="19" t="str">
        <f>"2823402906"</f>
        <v>2823402906</v>
      </c>
      <c r="U28" s="42">
        <v>45226</v>
      </c>
      <c r="V28" s="42">
        <v>45229</v>
      </c>
      <c r="W28" s="43">
        <f t="shared" si="3"/>
        <v>3</v>
      </c>
      <c r="X28" s="44" t="str">
        <f>"MS9EN-00188GLP"</f>
        <v>MS9EN-00188GLP</v>
      </c>
      <c r="Y28" s="44" t="str">
        <f>"MS SYSCTRSTDCORE SNGL SA MVL 16LIC CORELIC"</f>
        <v>MS SYSCTRSTDCORE SNGL SA MVL 16LIC CORELIC</v>
      </c>
      <c r="Z28" s="44" t="str">
        <f t="shared" si="4"/>
        <v>WENDY KUM CHIOU SZE</v>
      </c>
      <c r="AA28" s="43">
        <v>1</v>
      </c>
      <c r="AB28" s="45">
        <f t="shared" si="5"/>
        <v>596.05999999999995</v>
      </c>
      <c r="AC28" s="31">
        <v>596.05999999999995</v>
      </c>
      <c r="AD28" s="19" t="str">
        <f t="shared" si="6"/>
        <v>-</v>
      </c>
      <c r="AE28" s="46">
        <v>596.05999999999995</v>
      </c>
      <c r="AF28" s="30" t="s">
        <v>72</v>
      </c>
      <c r="AG28" s="47" t="str">
        <f>"FREDERICK TEA_x000D_SENGKANG GENERAL HOSPITAL 110 SENGKANG EAST WAY  SINGAPORE 544886_x000D_MR FREDERICK TEA_x000D_TEL: 94567202/63706139_x000D_FAX: _x000D_EMAIL: frederick.tea@ihis.com.sg"</f>
        <v>FREDERICK TEA_x000D_SENGKANG GENERAL HOSPITAL 110 SENGKANG EAST WAY  SINGAPORE 544886_x000D_MR FREDERICK TEA_x000D_TEL: 94567202/63706139_x000D_FAX: _x000D_EMAIL: frederick.tea@ihis.com.sg</v>
      </c>
      <c r="AH28" s="48" t="s">
        <v>73</v>
      </c>
      <c r="AI28" s="48" t="s">
        <v>74</v>
      </c>
      <c r="AJ28" s="3" t="str">
        <f>"MS9EN-00188GLP"</f>
        <v>MS9EN-00188GLP</v>
      </c>
      <c r="AK28" s="3" t="str">
        <f>"MS SYSCTRSTDCORE SNGL SA MVL 16LIC CORELIC"</f>
        <v>MS SYSCTRSTDCORE SNGL SA MVL 16LIC CORELIC</v>
      </c>
      <c r="AL28" s="19" t="s">
        <v>330</v>
      </c>
      <c r="AM28" s="19" t="s">
        <v>329</v>
      </c>
      <c r="AN28" s="19" t="s">
        <v>328</v>
      </c>
      <c r="AO28" s="19" t="str">
        <f t="shared" si="7"/>
        <v>-</v>
      </c>
    </row>
    <row r="29" spans="1:41">
      <c r="A29" s="1" t="s">
        <v>173</v>
      </c>
      <c r="B29" s="1" t="str">
        <f t="shared" si="8"/>
        <v>Show</v>
      </c>
      <c r="C29" s="4" t="s">
        <v>43</v>
      </c>
      <c r="E29" s="11" t="str">
        <f>"""UICACS"","""",""SQL="",""2=DOCNUM"",""33033092"",""14=CUSTREF"",""2823402906"",""14=U_CUSTREF"",""2823402906"",""15=DOCDATE"",""30/10/2023"",""15=TAXDATE"",""30/10/2023"",""14=CARDCODE"",""CS0507-SGD"",""14=CARDNAME"",""SENGKANG GENERAL HOSPITAL PTE. LTD."",""14=ITEMCODE"",""MS9EP-00194GLP"&amp;""",""14=ITEMNAME"",""MS SYSCTRDATACTRCORE SNGL SA MVL 16LIC CORELIC"",""10=QUANTITY"",""2.000000"",""14=U_PONO"",""946650"",""15=U_PODATE"",""27/10/2023"",""10=U_TLINTCOS"",""0.000000"",""2=SLPCODE"",""132"",""14=SLPNAME"",""E0001-CS"",""14=MEMO"",""WENDY KUM CHIOU SZE"",""14=CONTACTNAME"""&amp;",""FINANCE DEPARTMENT"",""10=LINETOTAL"",""3248.960000"",""14=U_ENR"","""",""14=U_MSENR"",""S7138270"",""14=U_MSPCN"",""BD18AB21"",""14=ADDRESS2"",""FREDERICK TEA_x000D_SENGKANG GENERAL HOSPITAL 110 SENGKANG EAST WAY  SINGAPORE 544886_x000D_MR FREDERICK TEA_x000D_TEL: 94567202/63706139_x000D_FAX: _x000D_E"&amp;"MAIL: frederick.tea@ihis.com.sg"""</f>
        <v>"UICACS","","SQL=","2=DOCNUM","33033092","14=CUSTREF","2823402906","14=U_CUSTREF","2823402906","15=DOCDATE","30/10/2023","15=TAXDATE","30/10/2023","14=CARDCODE","CS0507-SGD","14=CARDNAME","SENGKANG GENERAL HOSPITAL PTE. LTD.","14=ITEMCODE","MS9EP-00194GLP","14=ITEMNAME","MS SYSCTRDATACTRCORE SNGL SA MVL 16LIC CORELIC","10=QUANTITY","2.000000","14=U_PONO","946650","15=U_PODATE","27/10/2023","10=U_TLINTCOS","0.000000","2=SLPCODE","132","14=SLPNAME","E0001-CS","14=MEMO","WENDY KUM CHIOU SZE","14=CONTACTNAME","FINANCE DEPARTMENT","10=LINETOTAL","3248.960000","14=U_ENR","","14=U_MSENR","S7138270","14=U_MSPCN","BD18AB21","14=ADDRESS2","FREDERICK TEA_x000D_SENGKANG GENERAL HOSPITAL 110 SENGKANG EAST WAY  SINGAPORE 544886_x000D_MR FREDERICK TEA_x000D_TEL: 94567202/63706139_x000D_FAX: _x000D_EMAIL: frederick.tea@ihis.com.sg"</v>
      </c>
      <c r="K29" s="19">
        <f t="shared" si="0"/>
        <v>10</v>
      </c>
      <c r="L29" s="19">
        <f t="shared" si="1"/>
        <v>2023</v>
      </c>
      <c r="M29" s="4">
        <v>33033092</v>
      </c>
      <c r="N29" s="30">
        <v>45229</v>
      </c>
      <c r="O29" s="19" t="str">
        <f t="shared" si="2"/>
        <v>S7138270</v>
      </c>
      <c r="P29" s="19" t="str">
        <f>"BD18AB21"</f>
        <v>BD18AB21</v>
      </c>
      <c r="Q29" s="19"/>
      <c r="R29" s="19" t="str">
        <f>"CS0507-SGD"</f>
        <v>CS0507-SGD</v>
      </c>
      <c r="S29" s="4" t="str">
        <f>"SENGKANG GENERAL HOSPITAL PTE. LTD."</f>
        <v>SENGKANG GENERAL HOSPITAL PTE. LTD.</v>
      </c>
      <c r="T29" s="19" t="str">
        <f>"2823402906"</f>
        <v>2823402906</v>
      </c>
      <c r="U29" s="42">
        <v>45226</v>
      </c>
      <c r="V29" s="42">
        <v>45229</v>
      </c>
      <c r="W29" s="43">
        <f t="shared" si="3"/>
        <v>3</v>
      </c>
      <c r="X29" s="44" t="str">
        <f>"MS9EP-00194GLP"</f>
        <v>MS9EP-00194GLP</v>
      </c>
      <c r="Y29" s="44" t="str">
        <f>"MS SYSCTRDATACTRCORE SNGL SA MVL 16LIC CORELIC"</f>
        <v>MS SYSCTRDATACTRCORE SNGL SA MVL 16LIC CORELIC</v>
      </c>
      <c r="Z29" s="44" t="str">
        <f t="shared" si="4"/>
        <v>WENDY KUM CHIOU SZE</v>
      </c>
      <c r="AA29" s="43">
        <v>2</v>
      </c>
      <c r="AB29" s="45">
        <f t="shared" si="5"/>
        <v>1624.48</v>
      </c>
      <c r="AC29" s="31">
        <v>3248.96</v>
      </c>
      <c r="AD29" s="19" t="str">
        <f t="shared" si="6"/>
        <v>-</v>
      </c>
      <c r="AE29" s="46">
        <v>3248.96</v>
      </c>
      <c r="AF29" s="30" t="s">
        <v>72</v>
      </c>
      <c r="AG29" s="47" t="str">
        <f>"FREDERICK TEA_x000D_SENGKANG GENERAL HOSPITAL 110 SENGKANG EAST WAY  SINGAPORE 544886_x000D_MR FREDERICK TEA_x000D_TEL: 94567202/63706139_x000D_FAX: _x000D_EMAIL: frederick.tea@ihis.com.sg"</f>
        <v>FREDERICK TEA_x000D_SENGKANG GENERAL HOSPITAL 110 SENGKANG EAST WAY  SINGAPORE 544886_x000D_MR FREDERICK TEA_x000D_TEL: 94567202/63706139_x000D_FAX: _x000D_EMAIL: frederick.tea@ihis.com.sg</v>
      </c>
      <c r="AH29" s="48" t="s">
        <v>73</v>
      </c>
      <c r="AI29" s="48" t="s">
        <v>74</v>
      </c>
      <c r="AJ29" s="3" t="str">
        <f>"MS9EP-00194GLP"</f>
        <v>MS9EP-00194GLP</v>
      </c>
      <c r="AK29" s="3" t="str">
        <f>"MS SYSCTRDATACTRCORE SNGL SA MVL 16LIC CORELIC"</f>
        <v>MS SYSCTRDATACTRCORE SNGL SA MVL 16LIC CORELIC</v>
      </c>
      <c r="AL29" s="19" t="s">
        <v>330</v>
      </c>
      <c r="AM29" s="19" t="s">
        <v>329</v>
      </c>
      <c r="AN29" s="19" t="s">
        <v>328</v>
      </c>
      <c r="AO29" s="19" t="str">
        <f t="shared" si="7"/>
        <v>-</v>
      </c>
    </row>
    <row r="30" spans="1:41" hidden="1">
      <c r="B30" s="1" t="str">
        <f>IF(K30="","Hide","Show")</f>
        <v>Hide</v>
      </c>
      <c r="C30" s="4" t="s">
        <v>44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U30" s="4" t="str">
        <f>""</f>
        <v/>
      </c>
      <c r="V30" s="17" t="str">
        <f>""</f>
        <v/>
      </c>
      <c r="W30" s="4" t="str">
        <f>""</f>
        <v/>
      </c>
      <c r="X30" s="16" t="str">
        <f>""</f>
        <v/>
      </c>
      <c r="Y30" s="5" t="str">
        <f>""</f>
        <v/>
      </c>
      <c r="Z30" s="4" t="str">
        <f>""</f>
        <v/>
      </c>
      <c r="AA30" s="48">
        <f>IFERROR(AB30/V30,0)</f>
        <v>0</v>
      </c>
      <c r="AB30" s="31" t="str">
        <f>""</f>
        <v/>
      </c>
    </row>
    <row r="31" spans="1:41" hidden="1">
      <c r="B31" s="1" t="str">
        <f>IF(K31="","Hide","Show")</f>
        <v>Hide</v>
      </c>
      <c r="C31" s="4" t="s">
        <v>45</v>
      </c>
      <c r="E31" s="11" t="str">
        <f>""</f>
        <v/>
      </c>
      <c r="K31" s="4" t="str">
        <f>""</f>
        <v/>
      </c>
      <c r="L31" s="30" t="str">
        <f>""</f>
        <v/>
      </c>
      <c r="M31" s="4" t="str">
        <f>""</f>
        <v/>
      </c>
      <c r="N31" s="4" t="str">
        <f>""</f>
        <v/>
      </c>
      <c r="O31" s="4" t="str">
        <f>""</f>
        <v/>
      </c>
      <c r="P31" s="4" t="str">
        <f>""</f>
        <v/>
      </c>
      <c r="Q31" s="3" t="str">
        <f>""</f>
        <v/>
      </c>
      <c r="R31" s="5"/>
      <c r="S31" s="4" t="str">
        <f>""</f>
        <v/>
      </c>
      <c r="T31" s="4" t="str">
        <f>""</f>
        <v/>
      </c>
      <c r="U31" s="4" t="str">
        <f>""</f>
        <v/>
      </c>
      <c r="V31" s="17" t="str">
        <f>""</f>
        <v/>
      </c>
      <c r="W31" s="4" t="str">
        <f>""</f>
        <v/>
      </c>
      <c r="X31" s="16" t="str">
        <f>""</f>
        <v/>
      </c>
      <c r="Y31" s="5" t="str">
        <f>""</f>
        <v/>
      </c>
      <c r="Z31" s="4" t="str">
        <f>""</f>
        <v/>
      </c>
      <c r="AA31" s="48">
        <f>IFERROR(AB31/V31,0)</f>
        <v>0</v>
      </c>
      <c r="AB31" s="31" t="str">
        <f>""</f>
        <v/>
      </c>
    </row>
    <row r="32" spans="1:41">
      <c r="AA32" s="31"/>
      <c r="AB32" s="31"/>
    </row>
    <row r="33" spans="35:44">
      <c r="AI33" s="14"/>
    </row>
    <row r="34" spans="35:44">
      <c r="AP34" s="14"/>
    </row>
    <row r="35" spans="35:44">
      <c r="AQ35" s="14"/>
    </row>
    <row r="36" spans="35:44">
      <c r="AR36" s="14"/>
    </row>
  </sheetData>
  <sortState xmlns:xlrd2="http://schemas.microsoft.com/office/spreadsheetml/2017/richdata2" ref="K24:AB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925D-3102-41FF-BB1A-54833451E963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6068-414D-4E3C-AF47-580DAD2A53CE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BCCC-10C0-46BF-B860-BCBA155D8390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C1AE-DD3D-43B3-AEA2-EF56F576626C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4609-145D-4C1D-8A5A-D8378B0D7FFE}">
  <dimension ref="A1:E30"/>
  <sheetViews>
    <sheetView workbookViewId="0"/>
  </sheetViews>
  <sheetFormatPr defaultRowHeight="15"/>
  <sheetData>
    <row r="1" spans="1:5">
      <c r="A1" s="50" t="s">
        <v>175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630C-77EB-4E01-83F7-39F989F31106}">
  <dimension ref="A1:AO33"/>
  <sheetViews>
    <sheetView workbookViewId="0"/>
  </sheetViews>
  <sheetFormatPr defaultRowHeight="15"/>
  <sheetData>
    <row r="1" spans="1:34">
      <c r="A1" s="50" t="s">
        <v>327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A25" s="50" t="s">
        <v>173</v>
      </c>
      <c r="B25" s="50" t="s">
        <v>134</v>
      </c>
      <c r="C25" s="50" t="s">
        <v>43</v>
      </c>
      <c r="E25" s="50" t="s">
        <v>177</v>
      </c>
      <c r="K25" s="50" t="s">
        <v>178</v>
      </c>
      <c r="L25" s="50" t="s">
        <v>179</v>
      </c>
      <c r="M25" s="50" t="s">
        <v>136</v>
      </c>
      <c r="N25" s="50" t="s">
        <v>137</v>
      </c>
      <c r="O25" s="50" t="s">
        <v>138</v>
      </c>
      <c r="P25" s="50" t="s">
        <v>180</v>
      </c>
      <c r="R25" s="50" t="s">
        <v>139</v>
      </c>
      <c r="S25" s="50" t="s">
        <v>140</v>
      </c>
      <c r="T25" s="50" t="s">
        <v>142</v>
      </c>
      <c r="U25" s="50" t="s">
        <v>181</v>
      </c>
      <c r="V25" s="50" t="s">
        <v>182</v>
      </c>
      <c r="W25" s="50" t="s">
        <v>183</v>
      </c>
      <c r="X25" s="50" t="s">
        <v>141</v>
      </c>
      <c r="Y25" s="50" t="s">
        <v>143</v>
      </c>
      <c r="Z25" s="50" t="s">
        <v>144</v>
      </c>
      <c r="AA25" s="50" t="s">
        <v>145</v>
      </c>
      <c r="AB25" s="50" t="s">
        <v>184</v>
      </c>
      <c r="AC25" s="50" t="s">
        <v>151</v>
      </c>
      <c r="AD25" s="50" t="s">
        <v>185</v>
      </c>
      <c r="AE25" s="50" t="s">
        <v>151</v>
      </c>
      <c r="AF25" s="50" t="s">
        <v>72</v>
      </c>
      <c r="AG25" s="50" t="s">
        <v>147</v>
      </c>
      <c r="AH25" s="50" t="s">
        <v>73</v>
      </c>
      <c r="AI25" s="50" t="s">
        <v>74</v>
      </c>
      <c r="AJ25" s="50" t="s">
        <v>186</v>
      </c>
      <c r="AK25" s="50" t="s">
        <v>187</v>
      </c>
      <c r="AL25" s="50" t="s">
        <v>188</v>
      </c>
      <c r="AM25" s="50" t="s">
        <v>189</v>
      </c>
      <c r="AN25" s="50" t="s">
        <v>190</v>
      </c>
      <c r="AO25" s="50" t="s">
        <v>191</v>
      </c>
    </row>
    <row r="26" spans="1:41">
      <c r="A26" s="50" t="s">
        <v>173</v>
      </c>
      <c r="B26" s="50" t="s">
        <v>152</v>
      </c>
      <c r="C26" s="50" t="s">
        <v>43</v>
      </c>
      <c r="E26" s="50" t="s">
        <v>192</v>
      </c>
      <c r="K26" s="50" t="s">
        <v>193</v>
      </c>
      <c r="L26" s="50" t="s">
        <v>194</v>
      </c>
      <c r="M26" s="50" t="s">
        <v>154</v>
      </c>
      <c r="N26" s="50" t="s">
        <v>155</v>
      </c>
      <c r="O26" s="50" t="s">
        <v>156</v>
      </c>
      <c r="P26" s="50" t="s">
        <v>195</v>
      </c>
      <c r="R26" s="50" t="s">
        <v>157</v>
      </c>
      <c r="S26" s="50" t="s">
        <v>158</v>
      </c>
      <c r="T26" s="50" t="s">
        <v>160</v>
      </c>
      <c r="U26" s="50" t="s">
        <v>196</v>
      </c>
      <c r="V26" s="50" t="s">
        <v>197</v>
      </c>
      <c r="W26" s="50" t="s">
        <v>198</v>
      </c>
      <c r="X26" s="50" t="s">
        <v>159</v>
      </c>
      <c r="Y26" s="50" t="s">
        <v>161</v>
      </c>
      <c r="Z26" s="50" t="s">
        <v>162</v>
      </c>
      <c r="AA26" s="50" t="s">
        <v>163</v>
      </c>
      <c r="AB26" s="50" t="s">
        <v>199</v>
      </c>
      <c r="AC26" s="50" t="s">
        <v>169</v>
      </c>
      <c r="AD26" s="50" t="s">
        <v>200</v>
      </c>
      <c r="AE26" s="50" t="s">
        <v>169</v>
      </c>
      <c r="AF26" s="50" t="s">
        <v>72</v>
      </c>
      <c r="AG26" s="50" t="s">
        <v>165</v>
      </c>
      <c r="AH26" s="50" t="s">
        <v>73</v>
      </c>
      <c r="AI26" s="50" t="s">
        <v>74</v>
      </c>
      <c r="AJ26" s="50" t="s">
        <v>201</v>
      </c>
      <c r="AK26" s="50" t="s">
        <v>202</v>
      </c>
      <c r="AL26" s="50" t="s">
        <v>203</v>
      </c>
      <c r="AM26" s="50" t="s">
        <v>204</v>
      </c>
      <c r="AN26" s="50" t="s">
        <v>205</v>
      </c>
      <c r="AO26" s="50" t="s">
        <v>206</v>
      </c>
    </row>
    <row r="27" spans="1:41">
      <c r="A27" s="50" t="s">
        <v>173</v>
      </c>
      <c r="B27" s="50" t="s">
        <v>207</v>
      </c>
      <c r="C27" s="50" t="s">
        <v>43</v>
      </c>
      <c r="E27" s="50" t="s">
        <v>208</v>
      </c>
      <c r="K27" s="50" t="s">
        <v>209</v>
      </c>
      <c r="L27" s="50" t="s">
        <v>210</v>
      </c>
      <c r="M27" s="50" t="s">
        <v>211</v>
      </c>
      <c r="N27" s="50" t="s">
        <v>212</v>
      </c>
      <c r="O27" s="50" t="s">
        <v>213</v>
      </c>
      <c r="P27" s="50" t="s">
        <v>214</v>
      </c>
      <c r="R27" s="50" t="s">
        <v>215</v>
      </c>
      <c r="S27" s="50" t="s">
        <v>216</v>
      </c>
      <c r="T27" s="50" t="s">
        <v>217</v>
      </c>
      <c r="U27" s="50" t="s">
        <v>218</v>
      </c>
      <c r="V27" s="50" t="s">
        <v>219</v>
      </c>
      <c r="W27" s="50" t="s">
        <v>220</v>
      </c>
      <c r="X27" s="50" t="s">
        <v>221</v>
      </c>
      <c r="Y27" s="50" t="s">
        <v>222</v>
      </c>
      <c r="Z27" s="50" t="s">
        <v>223</v>
      </c>
      <c r="AA27" s="50" t="s">
        <v>224</v>
      </c>
      <c r="AB27" s="50" t="s">
        <v>225</v>
      </c>
      <c r="AC27" s="50" t="s">
        <v>226</v>
      </c>
      <c r="AD27" s="50" t="s">
        <v>227</v>
      </c>
      <c r="AE27" s="50" t="s">
        <v>226</v>
      </c>
      <c r="AF27" s="50" t="s">
        <v>72</v>
      </c>
      <c r="AG27" s="50" t="s">
        <v>228</v>
      </c>
      <c r="AH27" s="50" t="s">
        <v>73</v>
      </c>
      <c r="AI27" s="50" t="s">
        <v>74</v>
      </c>
      <c r="AJ27" s="50" t="s">
        <v>229</v>
      </c>
      <c r="AK27" s="50" t="s">
        <v>230</v>
      </c>
      <c r="AL27" s="50" t="s">
        <v>231</v>
      </c>
      <c r="AM27" s="50" t="s">
        <v>232</v>
      </c>
      <c r="AN27" s="50" t="s">
        <v>233</v>
      </c>
      <c r="AO27" s="50" t="s">
        <v>234</v>
      </c>
    </row>
    <row r="28" spans="1:41">
      <c r="A28" s="50" t="s">
        <v>173</v>
      </c>
      <c r="B28" s="50" t="s">
        <v>235</v>
      </c>
      <c r="C28" s="50" t="s">
        <v>43</v>
      </c>
      <c r="E28" s="50" t="s">
        <v>236</v>
      </c>
      <c r="K28" s="50" t="s">
        <v>237</v>
      </c>
      <c r="L28" s="50" t="s">
        <v>238</v>
      </c>
      <c r="M28" s="50" t="s">
        <v>239</v>
      </c>
      <c r="N28" s="50" t="s">
        <v>240</v>
      </c>
      <c r="O28" s="50" t="s">
        <v>241</v>
      </c>
      <c r="P28" s="50" t="s">
        <v>242</v>
      </c>
      <c r="R28" s="50" t="s">
        <v>243</v>
      </c>
      <c r="S28" s="50" t="s">
        <v>244</v>
      </c>
      <c r="T28" s="50" t="s">
        <v>245</v>
      </c>
      <c r="U28" s="50" t="s">
        <v>246</v>
      </c>
      <c r="V28" s="50" t="s">
        <v>247</v>
      </c>
      <c r="W28" s="50" t="s">
        <v>248</v>
      </c>
      <c r="X28" s="50" t="s">
        <v>249</v>
      </c>
      <c r="Y28" s="50" t="s">
        <v>250</v>
      </c>
      <c r="Z28" s="50" t="s">
        <v>251</v>
      </c>
      <c r="AA28" s="50" t="s">
        <v>252</v>
      </c>
      <c r="AB28" s="50" t="s">
        <v>253</v>
      </c>
      <c r="AC28" s="50" t="s">
        <v>254</v>
      </c>
      <c r="AD28" s="50" t="s">
        <v>255</v>
      </c>
      <c r="AE28" s="50" t="s">
        <v>254</v>
      </c>
      <c r="AF28" s="50" t="s">
        <v>72</v>
      </c>
      <c r="AG28" s="50" t="s">
        <v>256</v>
      </c>
      <c r="AH28" s="50" t="s">
        <v>73</v>
      </c>
      <c r="AI28" s="50" t="s">
        <v>74</v>
      </c>
      <c r="AJ28" s="50" t="s">
        <v>257</v>
      </c>
      <c r="AK28" s="50" t="s">
        <v>258</v>
      </c>
      <c r="AL28" s="50" t="s">
        <v>259</v>
      </c>
      <c r="AM28" s="50" t="s">
        <v>260</v>
      </c>
      <c r="AN28" s="50" t="s">
        <v>261</v>
      </c>
      <c r="AO28" s="50" t="s">
        <v>262</v>
      </c>
    </row>
    <row r="29" spans="1:41">
      <c r="A29" s="50" t="s">
        <v>173</v>
      </c>
      <c r="B29" s="50" t="s">
        <v>263</v>
      </c>
      <c r="C29" s="50" t="s">
        <v>43</v>
      </c>
      <c r="E29" s="50" t="s">
        <v>264</v>
      </c>
      <c r="K29" s="50" t="s">
        <v>265</v>
      </c>
      <c r="L29" s="50" t="s">
        <v>266</v>
      </c>
      <c r="M29" s="50" t="s">
        <v>267</v>
      </c>
      <c r="N29" s="50" t="s">
        <v>268</v>
      </c>
      <c r="O29" s="50" t="s">
        <v>269</v>
      </c>
      <c r="P29" s="50" t="s">
        <v>270</v>
      </c>
      <c r="R29" s="50" t="s">
        <v>271</v>
      </c>
      <c r="S29" s="50" t="s">
        <v>272</v>
      </c>
      <c r="T29" s="50" t="s">
        <v>273</v>
      </c>
      <c r="U29" s="50" t="s">
        <v>274</v>
      </c>
      <c r="V29" s="50" t="s">
        <v>275</v>
      </c>
      <c r="W29" s="50" t="s">
        <v>276</v>
      </c>
      <c r="X29" s="50" t="s">
        <v>277</v>
      </c>
      <c r="Y29" s="50" t="s">
        <v>278</v>
      </c>
      <c r="Z29" s="50" t="s">
        <v>279</v>
      </c>
      <c r="AA29" s="50" t="s">
        <v>280</v>
      </c>
      <c r="AB29" s="50" t="s">
        <v>281</v>
      </c>
      <c r="AC29" s="50" t="s">
        <v>282</v>
      </c>
      <c r="AD29" s="50" t="s">
        <v>283</v>
      </c>
      <c r="AE29" s="50" t="s">
        <v>282</v>
      </c>
      <c r="AF29" s="50" t="s">
        <v>72</v>
      </c>
      <c r="AG29" s="50" t="s">
        <v>284</v>
      </c>
      <c r="AH29" s="50" t="s">
        <v>73</v>
      </c>
      <c r="AI29" s="50" t="s">
        <v>74</v>
      </c>
      <c r="AJ29" s="50" t="s">
        <v>285</v>
      </c>
      <c r="AK29" s="50" t="s">
        <v>286</v>
      </c>
      <c r="AL29" s="50" t="s">
        <v>287</v>
      </c>
      <c r="AM29" s="50" t="s">
        <v>288</v>
      </c>
      <c r="AN29" s="50" t="s">
        <v>289</v>
      </c>
      <c r="AO29" s="50" t="s">
        <v>290</v>
      </c>
    </row>
    <row r="30" spans="1:41">
      <c r="B30" s="50" t="s">
        <v>291</v>
      </c>
      <c r="C30" s="50" t="s">
        <v>44</v>
      </c>
      <c r="E30" s="50" t="s">
        <v>135</v>
      </c>
      <c r="K30" s="50" t="s">
        <v>292</v>
      </c>
      <c r="L30" s="50" t="s">
        <v>293</v>
      </c>
      <c r="M30" s="50" t="s">
        <v>294</v>
      </c>
      <c r="N30" s="50" t="s">
        <v>295</v>
      </c>
      <c r="O30" s="50" t="s">
        <v>296</v>
      </c>
      <c r="P30" s="50" t="s">
        <v>297</v>
      </c>
      <c r="Q30" s="50" t="s">
        <v>298</v>
      </c>
      <c r="S30" s="50" t="s">
        <v>297</v>
      </c>
      <c r="T30" s="50" t="s">
        <v>299</v>
      </c>
      <c r="U30" s="50" t="s">
        <v>300</v>
      </c>
      <c r="V30" s="50" t="s">
        <v>301</v>
      </c>
      <c r="W30" s="50" t="s">
        <v>302</v>
      </c>
      <c r="X30" s="50" t="s">
        <v>303</v>
      </c>
      <c r="Y30" s="50" t="s">
        <v>304</v>
      </c>
      <c r="Z30" s="50" t="s">
        <v>305</v>
      </c>
      <c r="AA30" s="50" t="s">
        <v>306</v>
      </c>
      <c r="AB30" s="50" t="s">
        <v>307</v>
      </c>
    </row>
    <row r="31" spans="1:41">
      <c r="B31" s="50" t="s">
        <v>308</v>
      </c>
      <c r="C31" s="50" t="s">
        <v>45</v>
      </c>
      <c r="E31" s="50" t="s">
        <v>153</v>
      </c>
      <c r="K31" s="50" t="s">
        <v>309</v>
      </c>
      <c r="L31" s="50" t="s">
        <v>310</v>
      </c>
      <c r="M31" s="50" t="s">
        <v>311</v>
      </c>
      <c r="N31" s="50" t="s">
        <v>312</v>
      </c>
      <c r="O31" s="50" t="s">
        <v>313</v>
      </c>
      <c r="P31" s="50" t="s">
        <v>314</v>
      </c>
      <c r="Q31" s="50" t="s">
        <v>315</v>
      </c>
      <c r="S31" s="50" t="s">
        <v>314</v>
      </c>
      <c r="T31" s="50" t="s">
        <v>316</v>
      </c>
      <c r="U31" s="50" t="s">
        <v>317</v>
      </c>
      <c r="V31" s="50" t="s">
        <v>318</v>
      </c>
      <c r="W31" s="50" t="s">
        <v>319</v>
      </c>
      <c r="X31" s="50" t="s">
        <v>320</v>
      </c>
      <c r="Y31" s="50" t="s">
        <v>321</v>
      </c>
      <c r="Z31" s="50" t="s">
        <v>322</v>
      </c>
      <c r="AA31" s="50" t="s">
        <v>323</v>
      </c>
      <c r="AB31" s="50" t="s">
        <v>324</v>
      </c>
    </row>
    <row r="33" spans="27:28">
      <c r="AA33" s="50" t="s">
        <v>325</v>
      </c>
      <c r="AB33" s="50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2023-11-06T07:19:46Z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