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"/>
    </mc:Choice>
  </mc:AlternateContent>
  <xr:revisionPtr revIDLastSave="0" documentId="8_{ED63578B-84A1-408A-877D-D6D5423820A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0" state="veryHidden" r:id="rId4"/>
    <sheet name="Sheet2" sheetId="91" state="veryHidden" r:id="rId5"/>
    <sheet name="Sheet3" sheetId="92" state="veryHidden" r:id="rId6"/>
    <sheet name="Sheet4" sheetId="93" state="veryHidden" r:id="rId7"/>
    <sheet name="Sheet5" sheetId="94" state="veryHidden" r:id="rId8"/>
    <sheet name="Sheet6" sheetId="95" state="veryHidden" r:id="rId9"/>
  </sheets>
  <definedNames>
    <definedName name="_xlnm._FilterDatabase" localSheetId="1" hidden="1">Data!$K$23:$AB$30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B24" i="2"/>
  <c r="AD24" i="2"/>
  <c r="AG24" i="2"/>
  <c r="AJ24" i="2"/>
  <c r="AK24" i="2"/>
  <c r="AL24" i="2"/>
  <c r="AM24" i="2"/>
  <c r="AN24" i="2"/>
  <c r="AO24" i="2"/>
  <c r="E25" i="2"/>
  <c r="K25" i="2"/>
  <c r="L25" i="2"/>
  <c r="O25" i="2"/>
  <c r="P25" i="2"/>
  <c r="R25" i="2"/>
  <c r="S25" i="2"/>
  <c r="T25" i="2"/>
  <c r="W25" i="2"/>
  <c r="X25" i="2"/>
  <c r="Y25" i="2"/>
  <c r="Z25" i="2"/>
  <c r="AB25" i="2"/>
  <c r="AD25" i="2"/>
  <c r="AG25" i="2"/>
  <c r="AJ25" i="2"/>
  <c r="AK25" i="2"/>
  <c r="E26" i="2"/>
  <c r="K26" i="2"/>
  <c r="L26" i="2"/>
  <c r="O26" i="2"/>
  <c r="P26" i="2"/>
  <c r="R26" i="2"/>
  <c r="S26" i="2"/>
  <c r="T26" i="2"/>
  <c r="W26" i="2"/>
  <c r="X26" i="2"/>
  <c r="Y26" i="2"/>
  <c r="Z26" i="2"/>
  <c r="AB26" i="2"/>
  <c r="AD26" i="2"/>
  <c r="AG26" i="2"/>
  <c r="AJ26" i="2"/>
  <c r="AK26" i="2"/>
  <c r="E27" i="2"/>
  <c r="K27" i="2"/>
  <c r="L27" i="2"/>
  <c r="O27" i="2"/>
  <c r="P27" i="2"/>
  <c r="R27" i="2"/>
  <c r="S27" i="2"/>
  <c r="T27" i="2"/>
  <c r="W27" i="2"/>
  <c r="X27" i="2"/>
  <c r="Y27" i="2"/>
  <c r="Z27" i="2"/>
  <c r="AB27" i="2"/>
  <c r="AD27" i="2"/>
  <c r="AG27" i="2"/>
  <c r="AJ27" i="2"/>
  <c r="AK27" i="2"/>
  <c r="AL27" i="2"/>
  <c r="AM27" i="2"/>
  <c r="AN27" i="2"/>
  <c r="AO27" i="2"/>
  <c r="E28" i="2"/>
  <c r="K28" i="2"/>
  <c r="L28" i="2"/>
  <c r="O28" i="2"/>
  <c r="P28" i="2"/>
  <c r="R28" i="2"/>
  <c r="S28" i="2"/>
  <c r="T28" i="2"/>
  <c r="W28" i="2"/>
  <c r="X28" i="2"/>
  <c r="Y28" i="2"/>
  <c r="Z28" i="2"/>
  <c r="AB28" i="2"/>
  <c r="AD28" i="2"/>
  <c r="AG28" i="2"/>
  <c r="AJ28" i="2"/>
  <c r="AK28" i="2"/>
  <c r="AL28" i="2"/>
  <c r="AM28" i="2"/>
  <c r="AN28" i="2"/>
  <c r="AO28" i="2"/>
  <c r="E29" i="2"/>
  <c r="K29" i="2"/>
  <c r="L29" i="2"/>
  <c r="M29" i="2"/>
  <c r="N29" i="2"/>
  <c r="O29" i="2"/>
  <c r="P29" i="2"/>
  <c r="Q29" i="2"/>
  <c r="S29" i="2"/>
  <c r="T29" i="2"/>
  <c r="U29" i="2"/>
  <c r="V29" i="2"/>
  <c r="W29" i="2"/>
  <c r="X29" i="2"/>
  <c r="Y29" i="2"/>
  <c r="Z29" i="2"/>
  <c r="AB29" i="2"/>
  <c r="AA29" i="2" s="1"/>
  <c r="E30" i="2"/>
  <c r="K30" i="2"/>
  <c r="L30" i="2"/>
  <c r="M30" i="2"/>
  <c r="N30" i="2"/>
  <c r="O30" i="2"/>
  <c r="P30" i="2"/>
  <c r="Q30" i="2"/>
  <c r="S30" i="2"/>
  <c r="T30" i="2"/>
  <c r="U30" i="2"/>
  <c r="V30" i="2"/>
  <c r="W30" i="2"/>
  <c r="X30" i="2"/>
  <c r="Y30" i="2"/>
  <c r="Z30" i="2"/>
  <c r="AB30" i="2"/>
  <c r="D5" i="1"/>
  <c r="B28" i="2"/>
  <c r="B8" i="89"/>
  <c r="B7" i="89"/>
  <c r="H6" i="2"/>
  <c r="H5" i="2"/>
  <c r="H4" i="2"/>
  <c r="E2" i="2"/>
  <c r="D30" i="1"/>
  <c r="D29" i="1"/>
  <c r="D14" i="1"/>
  <c r="D13" i="1"/>
  <c r="C13" i="1" s="1"/>
  <c r="E16" i="2" s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AA30" i="2" l="1"/>
  <c r="B26" i="2"/>
  <c r="B27" i="2"/>
  <c r="B25" i="2"/>
  <c r="D6" i="2"/>
  <c r="D5" i="2"/>
  <c r="I6" i="2"/>
  <c r="I5" i="2"/>
  <c r="D4" i="2"/>
  <c r="E4" i="2" s="1"/>
  <c r="C8" i="1"/>
  <c r="E5" i="2" l="1"/>
  <c r="E6" i="2"/>
  <c r="B24" i="2"/>
  <c r="B30" i="2" l="1"/>
  <c r="B29" i="2"/>
</calcChain>
</file>

<file path=xl/sharedStrings.xml><?xml version="1.0" encoding="utf-8"?>
<sst xmlns="http://schemas.openxmlformats.org/spreadsheetml/2006/main" count="989" uniqueCount="305">
  <si>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</si>
  <si>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</si>
  <si>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</si>
  <si>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</si>
  <si>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</si>
  <si>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</si>
  <si>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</si>
  <si>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</si>
  <si>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</si>
  <si>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</si>
  <si>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</si>
  <si>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</si>
  <si>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</si>
  <si>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</si>
  <si>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</si>
  <si>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</si>
  <si>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</si>
  <si>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</si>
  <si>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</si>
  <si>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</si>
  <si>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</si>
  <si>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</si>
  <si>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</si>
  <si>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</si>
  <si>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</si>
  <si>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</si>
  <si>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</si>
  <si>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</si>
  <si>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</si>
  <si>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</si>
  <si>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</si>
  <si>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</si>
  <si>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</si>
  <si>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</si>
  <si>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</si>
  <si>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</si>
  <si>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</si>
  <si>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</si>
  <si>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</si>
  <si>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</si>
  <si>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</si>
  <si>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</si>
  <si>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</si>
  <si>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</si>
  <si>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</si>
  <si>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</si>
  <si>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</si>
  <si>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</si>
  <si>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</si>
  <si>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</si>
  <si>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</si>
  <si>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</si>
  <si>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</si>
  <si>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</si>
  <si>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</si>
  <si>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</si>
  <si>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</si>
  <si>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</si>
  <si>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</si>
  <si>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</si>
  <si>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</si>
  <si>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</si>
  <si>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</si>
  <si>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</si>
  <si>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</si>
  <si>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</si>
  <si>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</si>
  <si>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</si>
  <si>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</si>
  <si>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</si>
  <si>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</si>
  <si>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</si>
  <si>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</si>
  <si>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</si>
  <si>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</si>
  <si>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</si>
  <si>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</si>
  <si>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="01/08/2023"</t>
  </si>
  <si>
    <t>="31/08/2023"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</si>
  <si>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</si>
  <si>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</si>
  <si>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</si>
  <si>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</si>
  <si>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</si>
  <si>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</si>
  <si>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</si>
  <si>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</si>
  <si>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</si>
  <si>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</si>
  <si>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</si>
  <si>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</si>
  <si>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</si>
  <si>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</si>
  <si>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</si>
  <si>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</si>
  <si>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</si>
  <si>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</si>
  <si>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</si>
  <si>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</si>
  <si>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</si>
  <si>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</si>
  <si>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</si>
  <si>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</si>
  <si>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</si>
  <si>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</si>
  <si>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</si>
  <si>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</si>
  <si>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</si>
  <si>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</si>
  <si>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</si>
  <si>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</si>
  <si>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</si>
  <si>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</si>
  <si>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</si>
  <si>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</si>
  <si>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</si>
  <si>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</si>
  <si>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</si>
  <si>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</si>
  <si>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</si>
  <si>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</si>
  <si>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</si>
  <si>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</si>
  <si>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</si>
  <si>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</si>
  <si>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</si>
  <si>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</si>
  <si>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</si>
  <si>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</si>
  <si>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</si>
  <si>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</si>
  <si>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</si>
  <si>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</si>
  <si>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</si>
  <si>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</si>
  <si>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</si>
  <si>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</si>
  <si>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</si>
  <si>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</si>
  <si>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</si>
  <si>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</si>
  <si>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</si>
  <si>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</si>
  <si>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</si>
  <si>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</si>
  <si>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</si>
  <si>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</si>
  <si>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</si>
  <si>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</si>
  <si>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</si>
  <si>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=IFERROR(AB25/V25,0)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</si>
  <si>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</si>
  <si>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</si>
  <si>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</si>
  <si>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</si>
  <si>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</si>
  <si>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</si>
  <si>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</si>
  <si>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</si>
  <si>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</si>
  <si>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</si>
  <si>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</si>
  <si>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</si>
  <si>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</si>
  <si>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</si>
  <si>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</si>
  <si>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</si>
  <si>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</si>
  <si>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=IFERROR(AB26/V26,0)</t>
  </si>
  <si>
    <t>=IFERROR(NF($E26,"LINETOTAL"),"-")</t>
  </si>
  <si>
    <t>=SUBTOTAL(9,AA24:AA27)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</si>
  <si>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</si>
  <si>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</si>
  <si>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</si>
  <si>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</si>
  <si>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</si>
  <si>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</si>
  <si>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="""UICACS"","""",""SQL="",""2=DOCNUM"",""33032442"",""14=CUSTREF"",""4203170618"",""14=U_CUSTREF"",""4203170618"",""15=DOCDATE"",""4/8/2023"",""15=TAXDATE"",""4/8/2023"",""14=CARDCODE"",""CI1261-SGD"",""14=CARDNAME"",""CHANGI GENERAL HOSPITAL PTE LTD"",""14=ITEMCODE"",""MS9EA-00267GLP"",""14=IT"&amp;"EMNAME"",""MS WINSVRDCCORE SNGL LICSAPK MVL 2LIC CORELIC"",""10=QUANTITY"",""8.000000"",""14=U_PONO"",""944632"",""15=U_PODATE"",""18/7/2023"",""10=U_TLINTCOS"",""0.000000"",""2=SLPCODE"",""132"",""14=SLPNAME"",""E0001-CS"",""14=MEMO"",""WENDY KUM CHIOU SZE"",""14=CONTACTNAME"",""E-INVOIC"&amp;"E"",""10=LINETOTAL"",""8701.120000"",""14=U_ENR"","""",""14=U_MSENR"",""S7138270"",""14=U_MSPCN"",""83288253"",""14=ADDRESS2"",""WANG TIANQI_x000D_CHANGI GENERAL HOSPITAL 2 SIMEI STREET 3  SINGAPORE 529889_x000D_WANG TIANQI_x000D_TEL: 86134628_x000D_FAX: _x000D_EMAIL: wang.tianqi@ihis.com.sg"""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</si>
  <si>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</si>
  <si>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</si>
  <si>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</si>
  <si>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</si>
  <si>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</si>
  <si>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</si>
  <si>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=IFERROR(AC25/AA25,0)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</si>
  <si>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</si>
  <si>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</si>
  <si>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</si>
  <si>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</si>
  <si>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</si>
  <si>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</si>
  <si>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</si>
  <si>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="""UICACS"","""",""SQL="",""2=DOCNUM"",""33032443"",""14=CUSTREF"",""6723000658"",""14=U_CUSTREF"",""6723000658"",""15=DOCDATE"",""4/8/2023"",""15=TAXDATE"",""4/8/2023"",""14=CARDCODE"",""CI1256-SGD"",""14=CARDNAME"",""SINGAPORE HEALTH SERVICES PTE LTD"",""14=ITEMCODE"",""MS7JQ-00353GLP"",""14="&amp;"ITEMNAME"",""MS SQLSVRENTCORE SNGL LICSAPK MVL 2LIC CORELIC"",""10=QUANTITY"",""8.000000"",""14=U_PONO"",""945022"",""15=U_PODATE"",""13/6/2023"",""10=U_TLINTCOS"",""0.000000"",""2=SLPCODE"",""132"",""14=SLPNAME"",""E0001-CS"",""14=MEMO"",""WENDY KUM CHIOU SZE"",""14=CONTACTNAME"",""FINAN"&amp;"CE DEPARTMENT"",""10=LINETOTAL"",""164990.800000"",""14=U_ENR"","""",""14=U_MSENR"",""S7138270"",""14=U_MSPCN"",""A8AA53F5"",""14=ADDRESS2"",""ANIZAH_x000D_SINGAPORE HEALTH SERVICES PTE LTD 168 JALAN BUKIT MERAH, #16-01, SURBANA ONE, SINGAPROE 150168_x000D_ANIZAH_x000D_TEL: 65941737_x000D_FAX: _x000D_EMA"&amp;"IL: anizah.amin@ihis.com.sg"""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</si>
  <si>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</si>
  <si>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</si>
  <si>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</si>
  <si>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</si>
  <si>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</si>
  <si>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</si>
  <si>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=IFERROR(AC26/AA26,0)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</si>
  <si>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</si>
  <si>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</si>
  <si>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</si>
  <si>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</si>
  <si>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</si>
  <si>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</si>
  <si>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</si>
  <si>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</si>
  <si>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="""UICACS"","""",""SQL="",""2=DOCNUM"",""33032614"",""14=CUSTREF"",""9410252957"",""14=U_CUSTREF"",""9410252957"",""15=DOCDATE"",""29/8/2023"",""15=TAXDATE"",""29/8/2023"",""14=CARDCODE"",""CI1077-SGD"",""14=CARDNAME"",""KK WOMEN'S AND CHILDREN'S HOSPITAL"",""14=ITEMCODE"",""MSD86-05988GLP"","""&amp;"14=ITEMNAME"",""MS VISIO STD 2021 SNGL LTSC"",""10=QUANTITY"",""1.000000"",""14=U_PONO"",""945425"",""15=U_PODATE"",""28/8/2023"",""10=U_TLINTCOS"",""0.000000"",""2=SLPCODE"",""132"",""14=SLPNAME"",""E0001-CS"",""14=MEMO"",""WENDY KUM CHIOU SZE"",""14=CONTACTNAME"",""FINANCE DEPARTMENT"","""&amp;"10=LINETOTAL"",""278.800000"",""14=U_ENR"","""",""14=U_MSENR"",""S7138270"",""14=U_MSPCN"",""B1EFBA40"",""14=ADDRESS2"",""FU SHENG_x000D_KK WOMEN'S AND CHILDREN'S HOSPITAL 100 BUKIT TIMAH ROAD,  SINGAPORE 229899_x000D_FU SHENG_x000D_TEL: 63371368_x000D_FAX: _x000D_EMAIL: fu.sheng@kkh.com.sg"""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</si>
  <si>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</si>
  <si>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</si>
  <si>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</si>
  <si>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</si>
  <si>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</si>
  <si>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</si>
  <si>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</si>
  <si>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</si>
  <si>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</si>
  <si>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</si>
  <si>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</si>
  <si>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</si>
  <si>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</si>
  <si>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</si>
  <si>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</si>
  <si>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</si>
  <si>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=IFERROR(AC27/AA27,0)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</si>
  <si>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</si>
  <si>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</si>
  <si>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</si>
  <si>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</si>
  <si>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</si>
  <si>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</si>
  <si>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</si>
  <si>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</si>
  <si>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</si>
  <si>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</si>
  <si>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="""UICACS"","""",""SQL="",""2=DOCNUM"",""33032615"",""14=CUSTREF"",""6723000927"",""14=U_CUSTREF"",""6723000927"",""15=DOCDATE"",""29/8/2023"",""15=TAXDATE"",""29/8/2023"",""14=CARDCODE"",""CI1256-SGD"",""14=CARDNAME"",""SINGAPORE HEALTH SERVICES PTE LTD"",""14=ITEMCODE"",""MS021-10695GLP"",""1"&amp;"4=ITEMNAME"",""MS OFFICE STD 2021 SNGL LTSC"",""10=QUANTITY"",""3.000000"",""14=U_PONO"",""945425A"",""15=U_PODATE"",""28/8/2023"",""10=U_TLINTCOS"",""0.000000"",""2=SLPCODE"",""132"",""14=SLPNAME"",""E0001-CS"",""14=MEMO"",""WENDY KUM CHIOU SZE"",""14=CONTACTNAME"",""FINANCE DEPARTMENT"","&amp;"""10=LINETOTAL"",""1216.860000"",""14=U_ENR"","""",""14=U_MSENR"",""S7138270"",""14=U_MSPCN"",""A8AA53F5"",""14=ADDRESS2"",""ANGELA YEO AN QI_x000D_SINGAPORE HEALTH SERVICES PTE LTD 167 JALAN BUKIT MERAH, CONNECTION ONE, TOWER 5, #06-10 SINGAPORE 150167_x000D_ANGELA YEO AN QI_x000D_TEL: 6377"&amp;" 8665 / 83224894_x000D_FAX: _x000D_EMAIL: angela.yeo.a.q@singhealth.com.sg"""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</si>
  <si>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</si>
  <si>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</si>
  <si>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</si>
  <si>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</si>
  <si>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</si>
  <si>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</si>
  <si>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</si>
  <si>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</si>
  <si>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</si>
  <si>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</si>
  <si>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</si>
  <si>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</si>
  <si>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</si>
  <si>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</si>
  <si>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</si>
  <si>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</si>
  <si>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=IFERROR(AC28/AA28,0)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</si>
  <si>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</si>
  <si>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</si>
  <si>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</si>
  <si>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</si>
  <si>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</si>
  <si>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</si>
  <si>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</si>
  <si>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</si>
  <si>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</si>
  <si>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</si>
  <si>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</si>
  <si>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</si>
  <si>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</si>
  <si>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</si>
  <si>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</si>
  <si>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</si>
  <si>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=IFERROR(NF($E29,"U_CUSTREF"),"-")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</si>
  <si>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</si>
  <si>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</si>
  <si>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</si>
  <si>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</si>
  <si>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=IFERROR(NF($E29,"ADDRESS2"),"-")</t>
  </si>
  <si>
    <t>=IFERROR(NF($E29,"U_PODATE"),"-")</t>
  </si>
  <si>
    <t>=IFERROR(NF($E29,"U_PONO"),"-")</t>
  </si>
  <si>
    <t>=IFERROR(AB29/V29,0)</t>
  </si>
  <si>
    <t>=IFERROR(NF($E29,"LINETOTAL"),"-")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</si>
  <si>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</si>
  <si>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</si>
  <si>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</si>
  <si>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</si>
  <si>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</si>
  <si>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</si>
  <si>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=IFERROR(NF($E30,"ITEMCODE"),"-")</t>
  </si>
  <si>
    <t>=IFERROR(NF($E30,"U_CUSTREF"),"-")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</si>
  <si>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</si>
  <si>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</si>
  <si>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</si>
  <si>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</si>
  <si>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=IFERROR(NF($E30,"ADDRESS2"),"-")</t>
  </si>
  <si>
    <t>=IFERROR(NF($E30,"U_PODATE"),"-")</t>
  </si>
  <si>
    <t>=IFERROR(NF($E30,"U_PONO"),"-")</t>
  </si>
  <si>
    <t>=IFERROR(AB30/V30,0)</t>
  </si>
  <si>
    <t>=IFERROR(NF($E30,"LINETOTAL"),"-")</t>
  </si>
  <si>
    <t>=SUBTOTAL(9,AA24:AA31)</t>
  </si>
  <si>
    <t>=SUBTOTAL(9,AB24:AB31)</t>
  </si>
  <si>
    <t>Auto+Hide+Values+Formulas=Sheet6,Sheet3,Sheet4+FormulasOnly</t>
  </si>
  <si>
    <t>30.11.2025</t>
  </si>
  <si>
    <t>01.09.2023</t>
  </si>
  <si>
    <t>LICENSE WITH SA</t>
  </si>
  <si>
    <t>31.10.2025</t>
  </si>
  <si>
    <t>LICENSE USAGE DATE ON1ST WEEK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</si>
</sst>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4" fillId="0" borderId="0" xfId="1" applyFont="1" applyAlignment="1">
      <alignment horizontal="center" vertical="top"/>
    </xf>
    <xf numFmtId="0" fontId="0" fillId="0" borderId="0" xfId="0" quotePrefix="1"/>
    <xf numFmtId="0" fontId="7" fillId="3" borderId="0" xfId="0" applyFont="1" applyFill="1" applyAlignment="1">
      <alignment horizontal="left" vertical="center" wrapText="1"/>
    </xf>
    <xf numFmtId="165" fontId="0" fillId="2" borderId="0" xfId="0" applyNumberFormat="1" applyFill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174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"01/08/2023"</f>
        <v>01/08/2023</v>
      </c>
    </row>
    <row r="4" spans="1:5">
      <c r="A4" s="1" t="s">
        <v>0</v>
      </c>
      <c r="B4" s="4" t="s">
        <v>6</v>
      </c>
      <c r="C4" s="5" t="str">
        <f>"31/08/2023"</f>
        <v>31/08/2023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01/Aug/2023..31/Aug/2023</v>
      </c>
    </row>
    <row r="9" spans="1:5">
      <c r="A9" s="1" t="s">
        <v>9</v>
      </c>
      <c r="C9" s="3" t="str">
        <f>TEXT($C$3,"yyyyMMdd") &amp; ".." &amp; TEXT($C$4,"yyyyMMdd")</f>
        <v>20230801..20230831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4"/>
  <sheetViews>
    <sheetView tabSelected="1" topLeftCell="AB19" zoomScale="77" zoomScaleNormal="77" workbookViewId="0">
      <selection activeCell="AK60" sqref="AK6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10" style="4" bestFit="1" customWidth="1"/>
    <col min="17" max="17" width="1" style="3" customWidth="1"/>
    <col min="18" max="18" width="12" style="4" bestFit="1" customWidth="1"/>
    <col min="19" max="19" width="21.140625" style="4" customWidth="1"/>
    <col min="20" max="20" width="14.7109375" style="4" bestFit="1" customWidth="1"/>
    <col min="21" max="21" width="10.5703125" style="4" bestFit="1" customWidth="1"/>
    <col min="22" max="22" width="10.28515625" style="17" bestFit="1" customWidth="1"/>
    <col min="23" max="23" width="8.5703125" style="4" bestFit="1" customWidth="1"/>
    <col min="24" max="24" width="23" style="4" hidden="1" customWidth="1"/>
    <col min="25" max="25" width="10.7109375" style="4" hidden="1" customWidth="1"/>
    <col min="26" max="26" width="23.140625" style="4" bestFit="1" customWidth="1"/>
    <col min="27" max="27" width="10.42578125" style="28" bestFit="1" customWidth="1"/>
    <col min="28" max="28" width="13.85546875" style="28" bestFit="1" customWidth="1"/>
    <col min="29" max="29" width="12.42578125" style="4" customWidth="1"/>
    <col min="30" max="30" width="9.28515625" style="4"/>
    <col min="31" max="31" width="16.140625" style="4" customWidth="1"/>
    <col min="32" max="32" width="9.28515625" style="4"/>
    <col min="33" max="34" width="9.28515625" style="4" hidden="1" customWidth="1"/>
    <col min="35" max="35" width="11.28515625" style="4" customWidth="1"/>
    <col min="36" max="36" width="13.140625" style="4" customWidth="1"/>
    <col min="37" max="37" width="48.28515625" style="4" customWidth="1"/>
    <col min="38" max="38" width="13.140625" style="3" customWidth="1"/>
    <col min="39" max="39" width="11.42578125" style="4" customWidth="1"/>
    <col min="40" max="40" width="9.28515625" style="4"/>
    <col min="41" max="41" width="41.5703125" style="3" customWidth="1"/>
    <col min="42" max="16384" width="9.28515625" style="4"/>
  </cols>
  <sheetData>
    <row r="1" spans="1:41" s="1" customFormat="1" hidden="1">
      <c r="A1" s="1" t="s">
        <v>176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U1" s="1" t="s">
        <v>17</v>
      </c>
      <c r="V1" s="1" t="s">
        <v>17</v>
      </c>
      <c r="W1" s="1" t="s">
        <v>17</v>
      </c>
      <c r="X1" s="1" t="s">
        <v>7</v>
      </c>
      <c r="Y1" s="1" t="s">
        <v>7</v>
      </c>
      <c r="Z1" s="1" t="s">
        <v>17</v>
      </c>
      <c r="AA1" s="1" t="s">
        <v>17</v>
      </c>
      <c r="AB1" s="52" t="s">
        <v>17</v>
      </c>
      <c r="AG1" s="1" t="s">
        <v>7</v>
      </c>
      <c r="AH1" s="1" t="s">
        <v>7</v>
      </c>
      <c r="AL1" s="2"/>
      <c r="AO1" s="2"/>
    </row>
    <row r="2" spans="1:41" hidden="1">
      <c r="A2" s="1" t="s">
        <v>7</v>
      </c>
      <c r="D2" s="4" t="s">
        <v>18</v>
      </c>
      <c r="E2" s="4" t="str">
        <f>Option!$C$2</f>
        <v>UICACS</v>
      </c>
    </row>
    <row r="3" spans="1:41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41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41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41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41" hidden="1">
      <c r="A7" s="1" t="s">
        <v>7</v>
      </c>
    </row>
    <row r="8" spans="1:41" hidden="1">
      <c r="A8" s="1" t="s">
        <v>7</v>
      </c>
      <c r="K8" s="9"/>
    </row>
    <row r="9" spans="1:41" hidden="1">
      <c r="A9" s="1" t="s">
        <v>7</v>
      </c>
      <c r="K9" s="9"/>
    </row>
    <row r="10" spans="1:41" hidden="1">
      <c r="A10" s="1" t="s">
        <v>7</v>
      </c>
    </row>
    <row r="11" spans="1:41" hidden="1">
      <c r="A11" s="1" t="s">
        <v>7</v>
      </c>
      <c r="C11" s="4" t="s">
        <v>26</v>
      </c>
      <c r="E11" s="4" t="str">
        <f>Option!$C$9</f>
        <v>20230801..20230831</v>
      </c>
      <c r="K11" s="9"/>
    </row>
    <row r="12" spans="1:41" hidden="1">
      <c r="A12" s="1" t="s">
        <v>7</v>
      </c>
      <c r="C12" s="4" t="s">
        <v>27</v>
      </c>
      <c r="E12" s="4" t="str">
        <f>Option!$C$5</f>
        <v>*</v>
      </c>
      <c r="K12" s="9"/>
    </row>
    <row r="13" spans="1:41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41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41" hidden="1">
      <c r="A15" s="1" t="s">
        <v>7</v>
      </c>
      <c r="C15" s="4" t="s">
        <v>38</v>
      </c>
      <c r="E15" s="4" t="str">
        <f>Option!$C$12</f>
        <v>'MS'</v>
      </c>
      <c r="Y15" s="14"/>
    </row>
    <row r="16" spans="1:41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2" hidden="1">
      <c r="A17" s="1" t="s">
        <v>7</v>
      </c>
    </row>
    <row r="18" spans="1:42" s="22" customFormat="1" hidden="1">
      <c r="A18" s="22" t="s">
        <v>7</v>
      </c>
      <c r="I18" s="23"/>
      <c r="L18" s="24"/>
      <c r="M18" s="25"/>
      <c r="Q18" s="26"/>
      <c r="V18" s="27"/>
      <c r="AA18" s="29"/>
      <c r="AB18" s="29"/>
      <c r="AL18" s="26"/>
      <c r="AO18" s="26"/>
    </row>
    <row r="20" spans="1:42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</row>
    <row r="21" spans="1:42" ht="15.75">
      <c r="K21" s="49" t="s">
        <v>40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42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</row>
    <row r="23" spans="1:42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16</v>
      </c>
      <c r="V23" s="37" t="s">
        <v>58</v>
      </c>
      <c r="W23" s="37" t="s">
        <v>59</v>
      </c>
      <c r="X23" s="38" t="s">
        <v>33</v>
      </c>
      <c r="Y23" s="38" t="s">
        <v>12</v>
      </c>
      <c r="Z23" s="35" t="s">
        <v>31</v>
      </c>
      <c r="AA23" s="35" t="s">
        <v>13</v>
      </c>
      <c r="AB23" s="39" t="s">
        <v>49</v>
      </c>
      <c r="AC23" s="39" t="s">
        <v>50</v>
      </c>
      <c r="AD23" s="40" t="s">
        <v>60</v>
      </c>
      <c r="AE23" s="41" t="s">
        <v>61</v>
      </c>
      <c r="AF23" s="41" t="s">
        <v>62</v>
      </c>
      <c r="AG23" s="41" t="s">
        <v>63</v>
      </c>
      <c r="AH23" s="37" t="s">
        <v>64</v>
      </c>
      <c r="AI23" s="37" t="s">
        <v>65</v>
      </c>
      <c r="AJ23" s="37" t="s">
        <v>66</v>
      </c>
      <c r="AK23" s="37" t="s">
        <v>67</v>
      </c>
      <c r="AL23" s="51" t="s">
        <v>68</v>
      </c>
      <c r="AM23" s="37" t="s">
        <v>69</v>
      </c>
      <c r="AN23" s="37" t="s">
        <v>70</v>
      </c>
      <c r="AO23" s="35" t="s">
        <v>71</v>
      </c>
    </row>
    <row r="24" spans="1:42">
      <c r="B24" s="1" t="str">
        <f>IF(K24="","Hide","Show")</f>
        <v>Show</v>
      </c>
      <c r="C24" s="4" t="s">
        <v>43</v>
      </c>
      <c r="E24" s="11" t="str">
        <f>"""UICACS"","""",""SQL="",""2=DOCNUM"",""33032428"",""14=CUSTREF"",""4630044760"",""14=U_CUSTREF"",""4630044760"",""15=DOCDATE"",""2/8/2023"",""15=TAXDATE"",""2/8/2023"",""14=CARDCODE"",""CN0015-SGD"",""14=CARDNAME"",""NATIONAL CANCER CENTRE SINGAPORE PTE LTD"",""14=ITEMCODE"",""MS3YF-00730GL"&amp;"P"",""14=ITEMNAME"",""MS OFFICE MAC STD 2021 SNGL LTSC"",""10=QUANTITY"",""1.000000"",""14=U_PONO"",""944948"",""15=U_PODATE"",""1/8/2023"",""10=U_TLINTCOS"",""0.000000"",""2=SLPCODE"",""132"",""14=SLPNAME"",""E0001-CS"",""14=MEMO"",""WENDY KUM CHIOU SZE"",""14=CONTACTNAME"",""RESEARCH PROC"&amp;"UREMENT"",""10=LINETOTAL"",""406.810000"",""14=U_ENR"","""",""14=U_MSENR"",""S7138270"",""14=U_MSPCN"",""A89BD94A"",""14=ADDRESS2"",""CHEW SIN CHI_x000D_NATIONAL CANCER CENTRE 20 COLLEGE ROAD, THE ACADEMIA LEVEL 6 ROOM 45 SINGAPORE 169856_x000D_CHEW SIN CHI / SIM YUKI_x000D_TEL: 92250073/8571"&amp;"7476_x000D_FAX: _x000D_EMAIL: chew.sin.chi@nccs.com.sg / sim.yu.ki@nccs.com.sg"""</f>
        <v>"UICACS","","SQL=","2=DOCNUM","33032428","14=CUSTREF","4630044760","14=U_CUSTREF","4630044760","15=DOCDATE","2/8/2023","15=TAXDATE","2/8/2023","14=CARDCODE","CN0015-SGD","14=CARDNAME","NATIONAL CANCER CENTRE SINGAPORE PTE LTD","14=ITEMCODE","MS3YF-00730GLP","14=ITEMNAME","MS OFFICE MAC STD 2021 SNGL LTSC","10=QUANTITY","1.000000","14=U_PONO","944948","15=U_PODATE","1/8/2023","10=U_TLINTCOS","0.000000","2=SLPCODE","132","14=SLPNAME","E0001-CS","14=MEMO","WENDY KUM CHIOU SZE","14=CONTACTNAME","RESEARCH PROCUREMENT","10=LINETOTAL","406.810000","14=U_ENR","","14=U_MSENR","S7138270","14=U_MSPCN","A89BD94A","14=ADDRESS2","CHEW SIN CHI_x000D_NATIONAL CANCER CENTRE 20 COLLEGE ROAD, THE ACADEMIA LEVEL 6 ROOM 45 SINGAPORE 169856_x000D_CHEW SIN CHI / SIM YUKI_x000D_TEL: 92250073/85717476_x000D_FAX: _x000D_EMAIL: chew.sin.chi@nccs.com.sg / sim.yu.ki@nccs.com.sg"</v>
      </c>
      <c r="K24" s="19">
        <f>MONTH(N24)</f>
        <v>8</v>
      </c>
      <c r="L24" s="19">
        <f>YEAR(N24)</f>
        <v>2023</v>
      </c>
      <c r="M24" s="4">
        <v>33032428</v>
      </c>
      <c r="N24" s="30">
        <v>45140</v>
      </c>
      <c r="O24" s="19" t="str">
        <f>"S7138270"</f>
        <v>S7138270</v>
      </c>
      <c r="P24" s="19" t="str">
        <f>"A89BD94A"</f>
        <v>A89BD94A</v>
      </c>
      <c r="Q24" s="19"/>
      <c r="R24" s="19" t="str">
        <f>"CN0015-SGD"</f>
        <v>CN0015-SGD</v>
      </c>
      <c r="S24" s="4" t="str">
        <f>"NATIONAL CANCER CENTRE SINGAPORE PTE LTD"</f>
        <v>NATIONAL CANCER CENTRE SINGAPORE PTE LTD</v>
      </c>
      <c r="T24" s="19" t="str">
        <f>"4630044760"</f>
        <v>4630044760</v>
      </c>
      <c r="U24" s="42">
        <v>45139</v>
      </c>
      <c r="V24" s="42">
        <v>45140</v>
      </c>
      <c r="W24" s="43">
        <f>SUM(N24-U24)</f>
        <v>1</v>
      </c>
      <c r="X24" s="44" t="str">
        <f>"MS3YF-00730GLP"</f>
        <v>MS3YF-00730GLP</v>
      </c>
      <c r="Y24" s="44" t="str">
        <f>"MS OFFICE MAC STD 2021 SNGL LTSC"</f>
        <v>MS OFFICE MAC STD 2021 SNGL LTSC</v>
      </c>
      <c r="Z24" s="44" t="str">
        <f>"WENDY KUM CHIOU SZE"</f>
        <v>WENDY KUM CHIOU SZE</v>
      </c>
      <c r="AA24" s="43">
        <v>1</v>
      </c>
      <c r="AB24" s="28">
        <f>IFERROR(AC24/AA24,0)</f>
        <v>406.81</v>
      </c>
      <c r="AC24" s="31">
        <v>406.81</v>
      </c>
      <c r="AD24" s="19" t="str">
        <f>"-"</f>
        <v>-</v>
      </c>
      <c r="AE24" s="45">
        <v>406.81</v>
      </c>
      <c r="AF24" s="30" t="s">
        <v>72</v>
      </c>
      <c r="AG24" s="46" t="str">
        <f>"CHEW SIN CHI_x000D_NATIONAL CANCER CENTRE 20 COLLEGE ROAD, THE ACADEMIA LEVEL 6 ROOM 45 SINGAPORE 169856_x000D_CHEW SIN CHI / SIM YUKI_x000D_TEL: 92250073/85717476_x000D_FAX: _x000D_EMAIL: chew.sin.chi@nccs.com.sg / sim.yu.ki@nccs.com.sg"</f>
        <v>CHEW SIN CHI_x000D_NATIONAL CANCER CENTRE 20 COLLEGE ROAD, THE ACADEMIA LEVEL 6 ROOM 45 SINGAPORE 169856_x000D_CHEW SIN CHI / SIM YUKI_x000D_TEL: 92250073/85717476_x000D_FAX: _x000D_EMAIL: chew.sin.chi@nccs.com.sg / sim.yu.ki@nccs.com.sg</v>
      </c>
      <c r="AH24" s="47" t="s">
        <v>73</v>
      </c>
      <c r="AI24" s="47" t="s">
        <v>74</v>
      </c>
      <c r="AJ24" s="3" t="str">
        <f>"MS3YF-00730GLP"</f>
        <v>MS3YF-00730GLP</v>
      </c>
      <c r="AK24" s="3" t="str">
        <f>"MS OFFICE MAC STD 2021 SNGL LTSC"</f>
        <v>MS OFFICE MAC STD 2021 SNGL LTSC</v>
      </c>
      <c r="AL24" s="3" t="str">
        <f>"-"</f>
        <v>-</v>
      </c>
      <c r="AM24" s="19" t="str">
        <f>"-"</f>
        <v>-</v>
      </c>
      <c r="AN24" s="19" t="str">
        <f>"-"</f>
        <v>-</v>
      </c>
      <c r="AO24" s="3" t="str">
        <f>"-"</f>
        <v>-</v>
      </c>
    </row>
    <row r="25" spans="1:42">
      <c r="A25" s="1" t="s">
        <v>173</v>
      </c>
      <c r="B25" s="1" t="str">
        <f t="shared" ref="B25:B28" si="0">IF(K25="","Hide","Show")</f>
        <v>Show</v>
      </c>
      <c r="C25" s="4" t="s">
        <v>43</v>
      </c>
      <c r="E25" s="11" t="str">
        <f>"""UICACS"","""",""SQL="",""2=DOCNUM"",""33032442"",""14=CUSTREF"",""4203170618"",""14=U_CUSTREF"",""4203170618"",""15=DOCDATE"",""4/8/2023"",""15=TAXDATE"",""4/8/2023"",""14=CARDCODE"",""CI1261-SGD"",""14=CARDNAME"",""CHANGI GENERAL HOSPITAL PTE LTD"",""14=ITEMCODE"",""MS9EA-00267GLP"",""14=IT"&amp;"EMNAME"",""MS WINSVRDCCORE SNGL LICSAPK MVL 2LIC CORELIC"",""10=QUANTITY"",""8.000000"",""14=U_PONO"",""944632"",""15=U_PODATE"",""18/7/2023"",""10=U_TLINTCOS"",""0.000000"",""2=SLPCODE"",""132"",""14=SLPNAME"",""E0001-CS"",""14=MEMO"",""WENDY KUM CHIOU SZE"",""14=CONTACTNAME"",""E-INVOIC"&amp;"E"",""10=LINETOTAL"",""8701.120000"",""14=U_ENR"","""",""14=U_MSENR"",""S7138270"",""14=U_MSPCN"",""83288253"",""14=ADDRESS2"",""WANG TIANQI_x000D_CHANGI GENERAL HOSPITAL 2 SIMEI STREET 3  SINGAPORE 529889_x000D_WANG TIANQI_x000D_TEL: 86134628_x000D_FAX: _x000D_EMAIL: wang.tianqi@ihis.com.sg"""</f>
        <v>"UICACS","","SQL=","2=DOCNUM","33032442","14=CUSTREF","4203170618","14=U_CUSTREF","4203170618","15=DOCDATE","4/8/2023","15=TAXDATE","4/8/2023","14=CARDCODE","CI1261-SGD","14=CARDNAME","CHANGI GENERAL HOSPITAL PTE LTD","14=ITEMCODE","MS9EA-00267GLP","14=ITEMNAME","MS WINSVRDCCORE SNGL LICSAPK MVL 2LIC CORELIC","10=QUANTITY","8.000000","14=U_PONO","944632","15=U_PODATE","18/7/2023","10=U_TLINTCOS","0.000000","2=SLPCODE","132","14=SLPNAME","E0001-CS","14=MEMO","WENDY KUM CHIOU SZE","14=CONTACTNAME","E-INVOICE","10=LINETOTAL","8701.120000","14=U_ENR","","14=U_MSENR","S7138270","14=U_MSPCN","83288253","14=ADDRESS2","WANG TIANQI_x000D_CHANGI GENERAL HOSPITAL 2 SIMEI STREET 3  SINGAPORE 529889_x000D_WANG TIANQI_x000D_TEL: 86134628_x000D_FAX: _x000D_EMAIL: wang.tianqi@ihis.com.sg"</v>
      </c>
      <c r="K25" s="19">
        <f>MONTH(N25)</f>
        <v>8</v>
      </c>
      <c r="L25" s="19">
        <f>YEAR(N25)</f>
        <v>2023</v>
      </c>
      <c r="M25" s="4">
        <v>33032442</v>
      </c>
      <c r="N25" s="30">
        <v>45142</v>
      </c>
      <c r="O25" s="19" t="str">
        <f>"S7138270"</f>
        <v>S7138270</v>
      </c>
      <c r="P25" s="19" t="str">
        <f>"83288253"</f>
        <v>83288253</v>
      </c>
      <c r="Q25" s="19"/>
      <c r="R25" s="19" t="str">
        <f>"CI1261-SGD"</f>
        <v>CI1261-SGD</v>
      </c>
      <c r="S25" s="4" t="str">
        <f>"CHANGI GENERAL HOSPITAL PTE LTD"</f>
        <v>CHANGI GENERAL HOSPITAL PTE LTD</v>
      </c>
      <c r="T25" s="19" t="str">
        <f>"4203170618"</f>
        <v>4203170618</v>
      </c>
      <c r="U25" s="42">
        <v>45125</v>
      </c>
      <c r="V25" s="42">
        <v>45142</v>
      </c>
      <c r="W25" s="43">
        <f>SUM(N25-U25)</f>
        <v>17</v>
      </c>
      <c r="X25" s="44" t="str">
        <f>"MS9EA-00267GLP"</f>
        <v>MS9EA-00267GLP</v>
      </c>
      <c r="Y25" s="44" t="str">
        <f>"MS WINSVRDCCORE SNGL LICSAPK MVL 2LIC CORELIC"</f>
        <v>MS WINSVRDCCORE SNGL LICSAPK MVL 2LIC CORELIC</v>
      </c>
      <c r="Z25" s="44" t="str">
        <f>"WENDY KUM CHIOU SZE"</f>
        <v>WENDY KUM CHIOU SZE</v>
      </c>
      <c r="AA25" s="43">
        <v>8</v>
      </c>
      <c r="AB25" s="28">
        <f>IFERROR(AC25/AA25,0)</f>
        <v>1087.6400000000001</v>
      </c>
      <c r="AC25" s="31">
        <v>8701.1200000000008</v>
      </c>
      <c r="AD25" s="19" t="str">
        <f>"-"</f>
        <v>-</v>
      </c>
      <c r="AE25" s="45">
        <v>8701.1200000000008</v>
      </c>
      <c r="AF25" s="30" t="s">
        <v>72</v>
      </c>
      <c r="AG25" s="46" t="str">
        <f>"WANG TIANQI_x000D_CHANGI GENERAL HOSPITAL 2 SIMEI STREET 3  SINGAPORE 529889_x000D_WANG TIANQI_x000D_TEL: 86134628_x000D_FAX: _x000D_EMAIL: wang.tianqi@ihis.com.sg"</f>
        <v>WANG TIANQI_x000D_CHANGI GENERAL HOSPITAL 2 SIMEI STREET 3  SINGAPORE 529889_x000D_WANG TIANQI_x000D_TEL: 86134628_x000D_FAX: _x000D_EMAIL: wang.tianqi@ihis.com.sg</v>
      </c>
      <c r="AH25" s="47" t="s">
        <v>73</v>
      </c>
      <c r="AI25" s="47" t="s">
        <v>74</v>
      </c>
      <c r="AJ25" s="3" t="str">
        <f>"MS9EA-00267GLP"</f>
        <v>MS9EA-00267GLP</v>
      </c>
      <c r="AK25" s="3" t="str">
        <f>"MS WINSVRDCCORE SNGL LICSAPK MVL 2LIC CORELIC"</f>
        <v>MS WINSVRDCCORE SNGL LICSAPK MVL 2LIC CORELIC</v>
      </c>
      <c r="AL25" s="3" t="s">
        <v>302</v>
      </c>
      <c r="AM25" s="19" t="s">
        <v>301</v>
      </c>
      <c r="AN25" s="19" t="s">
        <v>300</v>
      </c>
      <c r="AO25" s="3" t="s">
        <v>304</v>
      </c>
    </row>
    <row r="26" spans="1:42">
      <c r="A26" s="1" t="s">
        <v>173</v>
      </c>
      <c r="B26" s="1" t="str">
        <f t="shared" si="0"/>
        <v>Show</v>
      </c>
      <c r="C26" s="4" t="s">
        <v>43</v>
      </c>
      <c r="E26" s="11" t="str">
        <f>"""UICACS"","""",""SQL="",""2=DOCNUM"",""33032443"",""14=CUSTREF"",""6723000658"",""14=U_CUSTREF"",""6723000658"",""15=DOCDATE"",""4/8/2023"",""15=TAXDATE"",""4/8/2023"",""14=CARDCODE"",""CI1256-SGD"",""14=CARDNAME"",""SINGAPORE HEALTH SERVICES PTE LTD"",""14=ITEMCODE"",""MS7JQ-00353GLP"",""14="&amp;"ITEMNAME"",""MS SQLSVRENTCORE SNGL LICSAPK MVL 2LIC CORELIC"",""10=QUANTITY"",""8.000000"",""14=U_PONO"",""945022"",""15=U_PODATE"",""13/6/2023"",""10=U_TLINTCOS"",""0.000000"",""2=SLPCODE"",""132"",""14=SLPNAME"",""E0001-CS"",""14=MEMO"",""WENDY KUM CHIOU SZE"",""14=CONTACTNAME"",""FINAN"&amp;"CE DEPARTMENT"",""10=LINETOTAL"",""164990.800000"",""14=U_ENR"","""",""14=U_MSENR"",""S7138270"",""14=U_MSPCN"",""A8AA53F5"",""14=ADDRESS2"",""ANIZAH_x000D_SINGAPORE HEALTH SERVICES PTE LTD 168 JALAN BUKIT MERAH, #16-01, SURBANA ONE, SINGAPROE 150168_x000D_ANIZAH_x000D_TEL: 65941737_x000D_FAX: _x000D_EMA"&amp;"IL: anizah.amin@ihis.com.sg"""</f>
        <v>"UICACS","","SQL=","2=DOCNUM","33032443","14=CUSTREF","6723000658","14=U_CUSTREF","6723000658","15=DOCDATE","4/8/2023","15=TAXDATE","4/8/2023","14=CARDCODE","CI1256-SGD","14=CARDNAME","SINGAPORE HEALTH SERVICES PTE LTD","14=ITEMCODE","MS7JQ-00353GLP","14=ITEMNAME","MS SQLSVRENTCORE SNGL LICSAPK MVL 2LIC CORELIC","10=QUANTITY","8.000000","14=U_PONO","945022","15=U_PODATE","13/6/2023","10=U_TLINTCOS","0.000000","2=SLPCODE","132","14=SLPNAME","E0001-CS","14=MEMO","WENDY KUM CHIOU SZE","14=CONTACTNAME","FINANCE DEPARTMENT","10=LINETOTAL","164990.800000","14=U_ENR","","14=U_MSENR","S7138270","14=U_MSPCN","A8AA53F5","14=ADDRESS2","ANIZAH_x000D_SINGAPORE HEALTH SERVICES PTE LTD 168 JALAN BUKIT MERAH, #16-01, SURBANA ONE, SINGAPROE 150168_x000D_ANIZAH_x000D_TEL: 65941737_x000D_FAX: _x000D_EMAIL: anizah.amin@ihis.com.sg"</v>
      </c>
      <c r="K26" s="19">
        <f>MONTH(N26)</f>
        <v>8</v>
      </c>
      <c r="L26" s="19">
        <f>YEAR(N26)</f>
        <v>2023</v>
      </c>
      <c r="M26" s="4">
        <v>33032443</v>
      </c>
      <c r="N26" s="30">
        <v>45142</v>
      </c>
      <c r="O26" s="19" t="str">
        <f>"S7138270"</f>
        <v>S7138270</v>
      </c>
      <c r="P26" s="19" t="str">
        <f>"A8AA53F5"</f>
        <v>A8AA53F5</v>
      </c>
      <c r="Q26" s="19"/>
      <c r="R26" s="19" t="str">
        <f>"CI1256-SGD"</f>
        <v>CI1256-SGD</v>
      </c>
      <c r="S26" s="4" t="str">
        <f>"SINGAPORE HEALTH SERVICES PTE LTD"</f>
        <v>SINGAPORE HEALTH SERVICES PTE LTD</v>
      </c>
      <c r="T26" s="19" t="str">
        <f>"6723000658"</f>
        <v>6723000658</v>
      </c>
      <c r="U26" s="42">
        <v>45090</v>
      </c>
      <c r="V26" s="42">
        <v>45142</v>
      </c>
      <c r="W26" s="43">
        <f>SUM(N26-U26)</f>
        <v>52</v>
      </c>
      <c r="X26" s="44" t="str">
        <f>"MS7JQ-00353GLP"</f>
        <v>MS7JQ-00353GLP</v>
      </c>
      <c r="Y26" s="44" t="str">
        <f>"MS SQLSVRENTCORE SNGL LICSAPK MVL 2LIC CORELIC"</f>
        <v>MS SQLSVRENTCORE SNGL LICSAPK MVL 2LIC CORELIC</v>
      </c>
      <c r="Z26" s="44" t="str">
        <f>"WENDY KUM CHIOU SZE"</f>
        <v>WENDY KUM CHIOU SZE</v>
      </c>
      <c r="AA26" s="43">
        <v>8</v>
      </c>
      <c r="AB26" s="28">
        <f>IFERROR(AC26/AA26,0)</f>
        <v>20623.849999999999</v>
      </c>
      <c r="AC26" s="31">
        <v>164990.79999999999</v>
      </c>
      <c r="AD26" s="19" t="str">
        <f>"-"</f>
        <v>-</v>
      </c>
      <c r="AE26" s="45">
        <v>164990.79999999999</v>
      </c>
      <c r="AF26" s="30" t="s">
        <v>72</v>
      </c>
      <c r="AG26" s="46" t="str">
        <f>"ANIZAH_x000D_SINGAPORE HEALTH SERVICES PTE LTD 168 JALAN BUKIT MERAH, #16-01, SURBANA ONE, SINGAPROE 150168_x000D_ANIZAH_x000D_TEL: 65941737_x000D_FAX: _x000D_EMAIL: anizah.amin@ihis.com.sg"</f>
        <v>ANIZAH_x000D_SINGAPORE HEALTH SERVICES PTE LTD 168 JALAN BUKIT MERAH, #16-01, SURBANA ONE, SINGAPROE 150168_x000D_ANIZAH_x000D_TEL: 65941737_x000D_FAX: _x000D_EMAIL: anizah.amin@ihis.com.sg</v>
      </c>
      <c r="AH26" s="47" t="s">
        <v>73</v>
      </c>
      <c r="AI26" s="47" t="s">
        <v>74</v>
      </c>
      <c r="AJ26" s="3" t="str">
        <f>"MS7JQ-00353GLP"</f>
        <v>MS7JQ-00353GLP</v>
      </c>
      <c r="AK26" s="3" t="str">
        <f>"MS SQLSVRENTCORE SNGL LICSAPK MVL 2LIC CORELIC"</f>
        <v>MS SQLSVRENTCORE SNGL LICSAPK MVL 2LIC CORELIC</v>
      </c>
      <c r="AL26" s="3" t="s">
        <v>302</v>
      </c>
      <c r="AM26" s="19" t="s">
        <v>301</v>
      </c>
      <c r="AN26" s="19" t="s">
        <v>303</v>
      </c>
      <c r="AO26" s="3" t="s">
        <v>304</v>
      </c>
    </row>
    <row r="27" spans="1:42">
      <c r="A27" s="1" t="s">
        <v>173</v>
      </c>
      <c r="B27" s="1" t="str">
        <f t="shared" si="0"/>
        <v>Show</v>
      </c>
      <c r="C27" s="4" t="s">
        <v>43</v>
      </c>
      <c r="E27" s="11" t="str">
        <f>"""UICACS"","""",""SQL="",""2=DOCNUM"",""33032614"",""14=CUSTREF"",""9410252957"",""14=U_CUSTREF"",""9410252957"",""15=DOCDATE"",""29/8/2023"",""15=TAXDATE"",""29/8/2023"",""14=CARDCODE"",""CI1077-SGD"",""14=CARDNAME"",""KK WOMEN'S AND CHILDREN'S HOSPITAL"",""14=ITEMCODE"",""MSD86-05988GLP"","""&amp;"14=ITEMNAME"",""MS VISIO STD 2021 SNGL LTSC"",""10=QUANTITY"",""1.000000"",""14=U_PONO"",""945425"",""15=U_PODATE"",""28/8/2023"",""10=U_TLINTCOS"",""0.000000"",""2=SLPCODE"",""132"",""14=SLPNAME"",""E0001-CS"",""14=MEMO"",""WENDY KUM CHIOU SZE"",""14=CONTACTNAME"",""FINANCE DEPARTMENT"","""&amp;"10=LINETOTAL"",""278.800000"",""14=U_ENR"","""",""14=U_MSENR"",""S7138270"",""14=U_MSPCN"",""B1EFBA40"",""14=ADDRESS2"",""FU SHENG_x000D_KK WOMEN'S AND CHILDREN'S HOSPITAL 100 BUKIT TIMAH ROAD,  SINGAPORE 229899_x000D_FU SHENG_x000D_TEL: 63371368_x000D_FAX: _x000D_EMAIL: fu.sheng@kkh.com.sg"""</f>
        <v>"UICACS","","SQL=","2=DOCNUM","33032614","14=CUSTREF","9410252957","14=U_CUSTREF","9410252957","15=DOCDATE","29/8/2023","15=TAXDATE","29/8/2023","14=CARDCODE","CI1077-SGD","14=CARDNAME","KK WOMEN'S AND CHILDREN'S HOSPITAL","14=ITEMCODE","MSD86-05988GLP","14=ITEMNAME","MS VISIO STD 2021 SNGL LTSC","10=QUANTITY","1.000000","14=U_PONO","945425","15=U_PODATE","28/8/2023","10=U_TLINTCOS","0.000000","2=SLPCODE","132","14=SLPNAME","E0001-CS","14=MEMO","WENDY KUM CHIOU SZE","14=CONTACTNAME","FINANCE DEPARTMENT","10=LINETOTAL","278.800000","14=U_ENR","","14=U_MSENR","S7138270","14=U_MSPCN","B1EFBA40","14=ADDRESS2","FU SHENG_x000D_KK WOMEN'S AND CHILDREN'S HOSPITAL 100 BUKIT TIMAH ROAD,  SINGAPORE 229899_x000D_FU SHENG_x000D_TEL: 63371368_x000D_FAX: _x000D_EMAIL: fu.sheng@kkh.com.sg"</v>
      </c>
      <c r="K27" s="19">
        <f>MONTH(N27)</f>
        <v>8</v>
      </c>
      <c r="L27" s="19">
        <f>YEAR(N27)</f>
        <v>2023</v>
      </c>
      <c r="M27" s="4">
        <v>33032614</v>
      </c>
      <c r="N27" s="30">
        <v>45167</v>
      </c>
      <c r="O27" s="19" t="str">
        <f>"S7138270"</f>
        <v>S7138270</v>
      </c>
      <c r="P27" s="19" t="str">
        <f>"B1EFBA40"</f>
        <v>B1EFBA40</v>
      </c>
      <c r="Q27" s="19"/>
      <c r="R27" s="19" t="str">
        <f>"CI1077-SGD"</f>
        <v>CI1077-SGD</v>
      </c>
      <c r="S27" s="4" t="str">
        <f>"KK WOMEN'S AND CHILDREN'S HOSPITAL"</f>
        <v>KK WOMEN'S AND CHILDREN'S HOSPITAL</v>
      </c>
      <c r="T27" s="19" t="str">
        <f>"9410252957"</f>
        <v>9410252957</v>
      </c>
      <c r="U27" s="42">
        <v>45166</v>
      </c>
      <c r="V27" s="42">
        <v>45167</v>
      </c>
      <c r="W27" s="43">
        <f>SUM(N27-U27)</f>
        <v>1</v>
      </c>
      <c r="X27" s="44" t="str">
        <f>"MSD86-05988GLP"</f>
        <v>MSD86-05988GLP</v>
      </c>
      <c r="Y27" s="44" t="str">
        <f>"MS VISIO STD 2021 SNGL LTSC"</f>
        <v>MS VISIO STD 2021 SNGL LTSC</v>
      </c>
      <c r="Z27" s="44" t="str">
        <f>"WENDY KUM CHIOU SZE"</f>
        <v>WENDY KUM CHIOU SZE</v>
      </c>
      <c r="AA27" s="43">
        <v>1</v>
      </c>
      <c r="AB27" s="28">
        <f>IFERROR(AC27/AA27,0)</f>
        <v>278.8</v>
      </c>
      <c r="AC27" s="31">
        <v>278.8</v>
      </c>
      <c r="AD27" s="19" t="str">
        <f>"-"</f>
        <v>-</v>
      </c>
      <c r="AE27" s="45">
        <v>278.8</v>
      </c>
      <c r="AF27" s="30" t="s">
        <v>72</v>
      </c>
      <c r="AG27" s="46" t="str">
        <f>"FU SHENG_x000D_KK WOMEN'S AND CHILDREN'S HOSPITAL 100 BUKIT TIMAH ROAD,  SINGAPORE 229899_x000D_FU SHENG_x000D_TEL: 63371368_x000D_FAX: _x000D_EMAIL: fu.sheng@kkh.com.sg"</f>
        <v>FU SHENG_x000D_KK WOMEN'S AND CHILDREN'S HOSPITAL 100 BUKIT TIMAH ROAD,  SINGAPORE 229899_x000D_FU SHENG_x000D_TEL: 63371368_x000D_FAX: _x000D_EMAIL: fu.sheng@kkh.com.sg</v>
      </c>
      <c r="AH27" s="47" t="s">
        <v>73</v>
      </c>
      <c r="AI27" s="47" t="s">
        <v>74</v>
      </c>
      <c r="AJ27" s="3" t="str">
        <f>"MSD86-05988GLP"</f>
        <v>MSD86-05988GLP</v>
      </c>
      <c r="AK27" s="3" t="str">
        <f>"MS VISIO STD 2021 SNGL LTSC"</f>
        <v>MS VISIO STD 2021 SNGL LTSC</v>
      </c>
      <c r="AL27" s="3" t="str">
        <f>"-"</f>
        <v>-</v>
      </c>
      <c r="AM27" s="19" t="str">
        <f>"-"</f>
        <v>-</v>
      </c>
      <c r="AN27" s="19" t="str">
        <f>"-"</f>
        <v>-</v>
      </c>
      <c r="AO27" s="3" t="str">
        <f>"-"</f>
        <v>-</v>
      </c>
    </row>
    <row r="28" spans="1:42">
      <c r="A28" s="1" t="s">
        <v>173</v>
      </c>
      <c r="B28" s="1" t="str">
        <f t="shared" si="0"/>
        <v>Show</v>
      </c>
      <c r="C28" s="4" t="s">
        <v>43</v>
      </c>
      <c r="E28" s="11" t="str">
        <f>"""UICACS"","""",""SQL="",""2=DOCNUM"",""33032615"",""14=CUSTREF"",""6723000927"",""14=U_CUSTREF"",""6723000927"",""15=DOCDATE"",""29/8/2023"",""15=TAXDATE"",""29/8/2023"",""14=CARDCODE"",""CI1256-SGD"",""14=CARDNAME"",""SINGAPORE HEALTH SERVICES PTE LTD"",""14=ITEMCODE"",""MS021-10695GLP"",""1"&amp;"4=ITEMNAME"",""MS OFFICE STD 2021 SNGL LTSC"",""10=QUANTITY"",""3.000000"",""14=U_PONO"",""945425A"",""15=U_PODATE"",""28/8/2023"",""10=U_TLINTCOS"",""0.000000"",""2=SLPCODE"",""132"",""14=SLPNAME"",""E0001-CS"",""14=MEMO"",""WENDY KUM CHIOU SZE"",""14=CONTACTNAME"",""FINANCE DEPARTMENT"","&amp;"""10=LINETOTAL"",""1216.860000"",""14=U_ENR"","""",""14=U_MSENR"",""S7138270"",""14=U_MSPCN"",""A8AA53F5"",""14=ADDRESS2"",""ANGELA YEO AN QI_x000D_SINGAPORE HEALTH SERVICES PTE LTD 167 JALAN BUKIT MERAH, CONNECTION ONE, TOWER 5, #06-10 SINGAPORE 150167_x000D_ANGELA YEO AN QI_x000D_TEL: 6377"&amp;" 8665 / 83224894_x000D_FAX: _x000D_EMAIL: angela.yeo.a.q@singhealth.com.sg"""</f>
        <v>"UICACS","","SQL=","2=DOCNUM","33032615","14=CUSTREF","6723000927","14=U_CUSTREF","6723000927","15=DOCDATE","29/8/2023","15=TAXDATE","29/8/2023","14=CARDCODE","CI1256-SGD","14=CARDNAME","SINGAPORE HEALTH SERVICES PTE LTD","14=ITEMCODE","MS021-10695GLP","14=ITEMNAME","MS OFFICE STD 2021 SNGL LTSC","10=QUANTITY","3.000000","14=U_PONO","945425A","15=U_PODATE","28/8/2023","10=U_TLINTCOS","0.000000","2=SLPCODE","132","14=SLPNAME","E0001-CS","14=MEMO","WENDY KUM CHIOU SZE","14=CONTACTNAME","FINANCE DEPARTMENT","10=LINETOTAL","1216.860000","14=U_ENR","","14=U_MSENR","S7138270","14=U_MSPCN","A8AA53F5","14=ADDRESS2","ANGELA YEO AN QI_x000D_SINGAPORE HEALTH SERVICES PTE LTD 167 JALAN BUKIT MERAH, CONNECTION ONE, TOWER 5, #06-10 SINGAPORE 150167_x000D_ANGELA YEO AN QI_x000D_TEL: 6377 8665 / 83224894_x000D_FAX: _x000D_EMAIL: angela.yeo.a.q@singhealth.com.sg"</v>
      </c>
      <c r="K28" s="19">
        <f>MONTH(N28)</f>
        <v>8</v>
      </c>
      <c r="L28" s="19">
        <f>YEAR(N28)</f>
        <v>2023</v>
      </c>
      <c r="M28" s="4">
        <v>33032615</v>
      </c>
      <c r="N28" s="30">
        <v>45167</v>
      </c>
      <c r="O28" s="19" t="str">
        <f>"S7138270"</f>
        <v>S7138270</v>
      </c>
      <c r="P28" s="19" t="str">
        <f>"A8AA53F5"</f>
        <v>A8AA53F5</v>
      </c>
      <c r="Q28" s="19"/>
      <c r="R28" s="19" t="str">
        <f>"CI1256-SGD"</f>
        <v>CI1256-SGD</v>
      </c>
      <c r="S28" s="4" t="str">
        <f>"SINGAPORE HEALTH SERVICES PTE LTD"</f>
        <v>SINGAPORE HEALTH SERVICES PTE LTD</v>
      </c>
      <c r="T28" s="19" t="str">
        <f>"6723000927"</f>
        <v>6723000927</v>
      </c>
      <c r="U28" s="42">
        <v>45166</v>
      </c>
      <c r="V28" s="42">
        <v>45167</v>
      </c>
      <c r="W28" s="43">
        <f>SUM(N28-U28)</f>
        <v>1</v>
      </c>
      <c r="X28" s="44" t="str">
        <f>"MS021-10695GLP"</f>
        <v>MS021-10695GLP</v>
      </c>
      <c r="Y28" s="44" t="str">
        <f>"MS OFFICE STD 2021 SNGL LTSC"</f>
        <v>MS OFFICE STD 2021 SNGL LTSC</v>
      </c>
      <c r="Z28" s="44" t="str">
        <f>"WENDY KUM CHIOU SZE"</f>
        <v>WENDY KUM CHIOU SZE</v>
      </c>
      <c r="AA28" s="43">
        <v>3</v>
      </c>
      <c r="AB28" s="28">
        <f>IFERROR(AC28/AA28,0)</f>
        <v>405.61999999999995</v>
      </c>
      <c r="AC28" s="31">
        <v>1216.8599999999999</v>
      </c>
      <c r="AD28" s="19" t="str">
        <f>"-"</f>
        <v>-</v>
      </c>
      <c r="AE28" s="45">
        <v>1216.8599999999999</v>
      </c>
      <c r="AF28" s="30" t="s">
        <v>72</v>
      </c>
      <c r="AG28" s="46" t="str">
        <f>"ANGELA YEO AN QI_x000D_SINGAPORE HEALTH SERVICES PTE LTD 167 JALAN BUKIT MERAH, CONNECTION ONE, TOWER 5, #06-10 SINGAPORE 150167_x000D_ANGELA YEO AN QI_x000D_TEL: 6377 8665 / 83224894_x000D_FAX: _x000D_EMAIL: angela.yeo.a.q@singhealth.com.sg"</f>
        <v>ANGELA YEO AN QI_x000D_SINGAPORE HEALTH SERVICES PTE LTD 167 JALAN BUKIT MERAH, CONNECTION ONE, TOWER 5, #06-10 SINGAPORE 150167_x000D_ANGELA YEO AN QI_x000D_TEL: 6377 8665 / 83224894_x000D_FAX: _x000D_EMAIL: angela.yeo.a.q@singhealth.com.sg</v>
      </c>
      <c r="AH28" s="47" t="s">
        <v>73</v>
      </c>
      <c r="AI28" s="47" t="s">
        <v>74</v>
      </c>
      <c r="AJ28" s="3" t="str">
        <f>"MS021-10695GLP"</f>
        <v>MS021-10695GLP</v>
      </c>
      <c r="AK28" s="3" t="str">
        <f>"MS OFFICE STD 2021 SNGL LTSC"</f>
        <v>MS OFFICE STD 2021 SNGL LTSC</v>
      </c>
      <c r="AL28" s="3" t="str">
        <f>"-"</f>
        <v>-</v>
      </c>
      <c r="AM28" s="19" t="str">
        <f>"-"</f>
        <v>-</v>
      </c>
      <c r="AN28" s="19" t="str">
        <f>"-"</f>
        <v>-</v>
      </c>
      <c r="AO28" s="3" t="str">
        <f>"-"</f>
        <v>-</v>
      </c>
    </row>
    <row r="29" spans="1:42" hidden="1">
      <c r="B29" s="1" t="str">
        <f>IF(K29="","Hide","Show")</f>
        <v>Hide</v>
      </c>
      <c r="C29" s="4" t="s">
        <v>44</v>
      </c>
      <c r="E29" s="11" t="str">
        <f>""</f>
        <v/>
      </c>
      <c r="K29" s="4" t="str">
        <f>""</f>
        <v/>
      </c>
      <c r="L29" s="30" t="str">
        <f>""</f>
        <v/>
      </c>
      <c r="M29" s="4" t="str">
        <f>""</f>
        <v/>
      </c>
      <c r="N29" s="4" t="str">
        <f>""</f>
        <v/>
      </c>
      <c r="O29" s="4" t="str">
        <f>""</f>
        <v/>
      </c>
      <c r="P29" s="4" t="str">
        <f>""</f>
        <v/>
      </c>
      <c r="Q29" s="3" t="str">
        <f>""</f>
        <v/>
      </c>
      <c r="R29" s="5"/>
      <c r="S29" s="4" t="str">
        <f>""</f>
        <v/>
      </c>
      <c r="T29" s="4" t="str">
        <f>""</f>
        <v/>
      </c>
      <c r="U29" s="4" t="str">
        <f>""</f>
        <v/>
      </c>
      <c r="V29" s="17" t="str">
        <f>""</f>
        <v/>
      </c>
      <c r="W29" s="4" t="str">
        <f>""</f>
        <v/>
      </c>
      <c r="X29" s="16" t="str">
        <f>""</f>
        <v/>
      </c>
      <c r="Y29" s="5" t="str">
        <f>""</f>
        <v/>
      </c>
      <c r="Z29" s="4" t="str">
        <f>""</f>
        <v/>
      </c>
      <c r="AA29" s="47">
        <f>IFERROR(AB29/V29,0)</f>
        <v>0</v>
      </c>
      <c r="AB29" s="28" t="str">
        <f>""</f>
        <v/>
      </c>
    </row>
    <row r="30" spans="1:42" hidden="1">
      <c r="B30" s="1" t="str">
        <f>IF(K30="","Hide","Show")</f>
        <v>Hide</v>
      </c>
      <c r="C30" s="4" t="s">
        <v>45</v>
      </c>
      <c r="E30" s="11" t="str">
        <f>""</f>
        <v/>
      </c>
      <c r="K30" s="4" t="str">
        <f>""</f>
        <v/>
      </c>
      <c r="L30" s="30" t="str">
        <f>""</f>
        <v/>
      </c>
      <c r="M30" s="4" t="str">
        <f>""</f>
        <v/>
      </c>
      <c r="N30" s="4" t="str">
        <f>""</f>
        <v/>
      </c>
      <c r="O30" s="4" t="str">
        <f>""</f>
        <v/>
      </c>
      <c r="P30" s="4" t="str">
        <f>""</f>
        <v/>
      </c>
      <c r="Q30" s="3" t="str">
        <f>""</f>
        <v/>
      </c>
      <c r="R30" s="5"/>
      <c r="S30" s="4" t="str">
        <f>""</f>
        <v/>
      </c>
      <c r="T30" s="4" t="str">
        <f>""</f>
        <v/>
      </c>
      <c r="U30" s="4" t="str">
        <f>""</f>
        <v/>
      </c>
      <c r="V30" s="17" t="str">
        <f>""</f>
        <v/>
      </c>
      <c r="W30" s="4" t="str">
        <f>""</f>
        <v/>
      </c>
      <c r="X30" s="16" t="str">
        <f>""</f>
        <v/>
      </c>
      <c r="Y30" s="5" t="str">
        <f>""</f>
        <v/>
      </c>
      <c r="Z30" s="4" t="str">
        <f>""</f>
        <v/>
      </c>
      <c r="AA30" s="47">
        <f>IFERROR(AB30/V30,0)</f>
        <v>0</v>
      </c>
      <c r="AB30" s="28" t="str">
        <f>""</f>
        <v/>
      </c>
    </row>
    <row r="31" spans="1:42">
      <c r="AA31" s="31"/>
    </row>
    <row r="32" spans="1:42">
      <c r="AP32" s="14"/>
    </row>
    <row r="33" spans="43:44">
      <c r="AQ33" s="14"/>
    </row>
    <row r="34" spans="43:44">
      <c r="AR34" s="14"/>
    </row>
  </sheetData>
  <sortState xmlns:xlrd2="http://schemas.microsoft.com/office/spreadsheetml/2017/richdata2" ref="K24:AB24">
    <sortCondition ref="N24"/>
  </sortState>
  <mergeCells count="1">
    <mergeCell ref="K21:Z2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8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8F013-9302-4106-9CD2-DFD6162BDC34}">
  <dimension ref="A1:E30"/>
  <sheetViews>
    <sheetView workbookViewId="0"/>
  </sheetViews>
  <sheetFormatPr defaultRowHeight="15"/>
  <sheetData>
    <row r="1" spans="1:5">
      <c r="A1" s="50" t="s">
        <v>89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77</v>
      </c>
    </row>
    <row r="4" spans="1:5">
      <c r="A4" s="50" t="s">
        <v>0</v>
      </c>
      <c r="B4" s="50" t="s">
        <v>6</v>
      </c>
      <c r="C4" s="50" t="s">
        <v>78</v>
      </c>
    </row>
    <row r="5" spans="1:5">
      <c r="A5" s="50" t="s">
        <v>0</v>
      </c>
      <c r="B5" s="50" t="s">
        <v>25</v>
      </c>
      <c r="C5" s="50" t="s">
        <v>79</v>
      </c>
      <c r="D5" s="50" t="s">
        <v>80</v>
      </c>
      <c r="E5" s="50" t="s">
        <v>51</v>
      </c>
    </row>
    <row r="8" spans="1:5">
      <c r="A8" s="50" t="s">
        <v>8</v>
      </c>
      <c r="C8" s="50" t="s">
        <v>81</v>
      </c>
    </row>
    <row r="9" spans="1:5">
      <c r="A9" s="50" t="s">
        <v>9</v>
      </c>
      <c r="C9" s="50" t="s">
        <v>82</v>
      </c>
    </row>
    <row r="10" spans="1:5">
      <c r="B10" s="50" t="s">
        <v>37</v>
      </c>
      <c r="C10" s="50" t="s">
        <v>83</v>
      </c>
    </row>
    <row r="11" spans="1:5">
      <c r="B11" s="50" t="s">
        <v>35</v>
      </c>
      <c r="C11" s="50" t="s">
        <v>83</v>
      </c>
    </row>
    <row r="12" spans="1:5">
      <c r="B12" s="50" t="s">
        <v>38</v>
      </c>
      <c r="C12" s="50" t="s">
        <v>84</v>
      </c>
    </row>
    <row r="13" spans="1:5">
      <c r="B13" s="50" t="s">
        <v>39</v>
      </c>
      <c r="C13" s="50" t="s">
        <v>85</v>
      </c>
      <c r="D13" s="50" t="s">
        <v>86</v>
      </c>
    </row>
    <row r="14" spans="1:5">
      <c r="D14" s="50" t="s">
        <v>87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86</v>
      </c>
    </row>
    <row r="30" spans="3:4">
      <c r="D30" s="50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E9A7B-2A9A-46DA-A7E1-03822791076D}">
  <dimension ref="A1:E30"/>
  <sheetViews>
    <sheetView workbookViewId="0"/>
  </sheetViews>
  <sheetFormatPr defaultRowHeight="15"/>
  <sheetData>
    <row r="1" spans="1:5">
      <c r="A1" s="50" t="s">
        <v>89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77</v>
      </c>
    </row>
    <row r="4" spans="1:5">
      <c r="A4" s="50" t="s">
        <v>0</v>
      </c>
      <c r="B4" s="50" t="s">
        <v>6</v>
      </c>
      <c r="C4" s="50" t="s">
        <v>78</v>
      </c>
    </row>
    <row r="5" spans="1:5">
      <c r="A5" s="50" t="s">
        <v>0</v>
      </c>
      <c r="B5" s="50" t="s">
        <v>25</v>
      </c>
      <c r="C5" s="50" t="s">
        <v>79</v>
      </c>
      <c r="D5" s="50" t="s">
        <v>80</v>
      </c>
      <c r="E5" s="50" t="s">
        <v>51</v>
      </c>
    </row>
    <row r="8" spans="1:5">
      <c r="A8" s="50" t="s">
        <v>8</v>
      </c>
      <c r="C8" s="50" t="s">
        <v>81</v>
      </c>
    </row>
    <row r="9" spans="1:5">
      <c r="A9" s="50" t="s">
        <v>9</v>
      </c>
      <c r="C9" s="50" t="s">
        <v>82</v>
      </c>
    </row>
    <row r="10" spans="1:5">
      <c r="B10" s="50" t="s">
        <v>37</v>
      </c>
      <c r="C10" s="50" t="s">
        <v>83</v>
      </c>
    </row>
    <row r="11" spans="1:5">
      <c r="B11" s="50" t="s">
        <v>35</v>
      </c>
      <c r="C11" s="50" t="s">
        <v>83</v>
      </c>
    </row>
    <row r="12" spans="1:5">
      <c r="B12" s="50" t="s">
        <v>38</v>
      </c>
      <c r="C12" s="50" t="s">
        <v>84</v>
      </c>
    </row>
    <row r="13" spans="1:5">
      <c r="B13" s="50" t="s">
        <v>39</v>
      </c>
      <c r="C13" s="50" t="s">
        <v>85</v>
      </c>
      <c r="D13" s="50" t="s">
        <v>86</v>
      </c>
    </row>
    <row r="14" spans="1:5">
      <c r="D14" s="50" t="s">
        <v>87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86</v>
      </c>
    </row>
    <row r="30" spans="3:4">
      <c r="D30" s="50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A7CCA-9F6D-4731-A076-5DC9FA72D8DB}">
  <dimension ref="A1:AO28"/>
  <sheetViews>
    <sheetView workbookViewId="0"/>
  </sheetViews>
  <sheetFormatPr defaultRowHeight="15"/>
  <sheetData>
    <row r="1" spans="1:34">
      <c r="A1" s="50" t="s">
        <v>172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U1" s="50" t="s">
        <v>17</v>
      </c>
      <c r="V1" s="50" t="s">
        <v>17</v>
      </c>
      <c r="W1" s="50" t="s">
        <v>17</v>
      </c>
      <c r="X1" s="50" t="s">
        <v>7</v>
      </c>
      <c r="Y1" s="50" t="s">
        <v>7</v>
      </c>
      <c r="Z1" s="50" t="s">
        <v>17</v>
      </c>
      <c r="AA1" s="50" t="s">
        <v>17</v>
      </c>
      <c r="AB1" s="50" t="s">
        <v>17</v>
      </c>
      <c r="AG1" s="50" t="s">
        <v>7</v>
      </c>
      <c r="AH1" s="50" t="s">
        <v>7</v>
      </c>
    </row>
    <row r="2" spans="1:34">
      <c r="A2" s="50" t="s">
        <v>7</v>
      </c>
      <c r="D2" s="50" t="s">
        <v>18</v>
      </c>
      <c r="E2" s="50" t="s">
        <v>90</v>
      </c>
    </row>
    <row r="3" spans="1:34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4">
      <c r="A4" s="50" t="s">
        <v>7</v>
      </c>
      <c r="C4" s="50" t="s">
        <v>11</v>
      </c>
      <c r="D4" s="50" t="s">
        <v>91</v>
      </c>
      <c r="E4" s="50" t="s">
        <v>92</v>
      </c>
      <c r="F4" s="50" t="s">
        <v>46</v>
      </c>
      <c r="G4" s="50" t="s">
        <v>24</v>
      </c>
      <c r="H4" s="50" t="s">
        <v>93</v>
      </c>
    </row>
    <row r="5" spans="1:34">
      <c r="A5" s="50" t="s">
        <v>7</v>
      </c>
      <c r="C5" s="50" t="s">
        <v>10</v>
      </c>
      <c r="D5" s="50" t="s">
        <v>94</v>
      </c>
      <c r="E5" s="50" t="s">
        <v>95</v>
      </c>
      <c r="F5" s="50" t="s">
        <v>47</v>
      </c>
      <c r="G5" s="50" t="s">
        <v>24</v>
      </c>
      <c r="H5" s="50" t="s">
        <v>93</v>
      </c>
      <c r="I5" s="50" t="s">
        <v>96</v>
      </c>
    </row>
    <row r="6" spans="1:34">
      <c r="A6" s="50" t="s">
        <v>7</v>
      </c>
      <c r="C6" s="50" t="s">
        <v>36</v>
      </c>
      <c r="D6" s="50" t="s">
        <v>97</v>
      </c>
      <c r="E6" s="50" t="s">
        <v>98</v>
      </c>
      <c r="F6" s="50" t="s">
        <v>47</v>
      </c>
      <c r="G6" s="50" t="s">
        <v>24</v>
      </c>
      <c r="H6" s="50" t="s">
        <v>93</v>
      </c>
      <c r="I6" s="50" t="s">
        <v>99</v>
      </c>
    </row>
    <row r="7" spans="1:34">
      <c r="A7" s="50" t="s">
        <v>7</v>
      </c>
    </row>
    <row r="8" spans="1:34">
      <c r="A8" s="50" t="s">
        <v>7</v>
      </c>
    </row>
    <row r="9" spans="1:34">
      <c r="A9" s="50" t="s">
        <v>7</v>
      </c>
    </row>
    <row r="10" spans="1:34">
      <c r="A10" s="50" t="s">
        <v>7</v>
      </c>
    </row>
    <row r="11" spans="1:34">
      <c r="A11" s="50" t="s">
        <v>7</v>
      </c>
      <c r="C11" s="50" t="s">
        <v>26</v>
      </c>
      <c r="E11" s="50" t="s">
        <v>100</v>
      </c>
    </row>
    <row r="12" spans="1:34">
      <c r="A12" s="50" t="s">
        <v>7</v>
      </c>
      <c r="C12" s="50" t="s">
        <v>27</v>
      </c>
      <c r="E12" s="50" t="s">
        <v>101</v>
      </c>
    </row>
    <row r="13" spans="1:34">
      <c r="A13" s="50" t="s">
        <v>7</v>
      </c>
      <c r="C13" s="50" t="s">
        <v>37</v>
      </c>
      <c r="E13" s="50" t="s">
        <v>102</v>
      </c>
    </row>
    <row r="14" spans="1:34">
      <c r="A14" s="50" t="s">
        <v>7</v>
      </c>
      <c r="C14" s="50" t="s">
        <v>35</v>
      </c>
      <c r="E14" s="50" t="s">
        <v>103</v>
      </c>
    </row>
    <row r="15" spans="1:34">
      <c r="A15" s="50" t="s">
        <v>7</v>
      </c>
      <c r="C15" s="50" t="s">
        <v>38</v>
      </c>
      <c r="E15" s="50" t="s">
        <v>104</v>
      </c>
    </row>
    <row r="16" spans="1:34">
      <c r="A16" s="50" t="s">
        <v>7</v>
      </c>
      <c r="C16" s="50" t="s">
        <v>39</v>
      </c>
      <c r="E16" s="50" t="s">
        <v>105</v>
      </c>
    </row>
    <row r="17" spans="1:41">
      <c r="A17" s="50" t="s">
        <v>7</v>
      </c>
    </row>
    <row r="18" spans="1:41">
      <c r="A18" s="50" t="s">
        <v>7</v>
      </c>
    </row>
    <row r="21" spans="1:41">
      <c r="K21" s="50" t="s">
        <v>40</v>
      </c>
    </row>
    <row r="23" spans="1:41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16</v>
      </c>
      <c r="V23" s="50" t="s">
        <v>58</v>
      </c>
      <c r="W23" s="50" t="s">
        <v>59</v>
      </c>
      <c r="X23" s="50" t="s">
        <v>33</v>
      </c>
      <c r="Y23" s="50" t="s">
        <v>12</v>
      </c>
      <c r="Z23" s="50" t="s">
        <v>31</v>
      </c>
      <c r="AA23" s="50" t="s">
        <v>13</v>
      </c>
      <c r="AB23" s="50" t="s">
        <v>49</v>
      </c>
      <c r="AC23" s="50" t="s">
        <v>50</v>
      </c>
      <c r="AD23" s="50" t="s">
        <v>60</v>
      </c>
      <c r="AE23" s="50" t="s">
        <v>61</v>
      </c>
      <c r="AF23" s="50" t="s">
        <v>62</v>
      </c>
      <c r="AG23" s="50" t="s">
        <v>63</v>
      </c>
      <c r="AH23" s="50" t="s">
        <v>64</v>
      </c>
      <c r="AI23" s="50" t="s">
        <v>65</v>
      </c>
      <c r="AJ23" s="50" t="s">
        <v>66</v>
      </c>
      <c r="AK23" s="50" t="s">
        <v>67</v>
      </c>
      <c r="AL23" s="50" t="s">
        <v>68</v>
      </c>
      <c r="AM23" s="50" t="s">
        <v>69</v>
      </c>
      <c r="AN23" s="50" t="s">
        <v>70</v>
      </c>
      <c r="AO23" s="50" t="s">
        <v>71</v>
      </c>
    </row>
    <row r="24" spans="1:41">
      <c r="B24" s="50" t="s">
        <v>106</v>
      </c>
      <c r="C24" s="50" t="s">
        <v>43</v>
      </c>
      <c r="E24" s="50" t="s">
        <v>107</v>
      </c>
      <c r="K24" s="50" t="s">
        <v>108</v>
      </c>
      <c r="L24" s="50" t="s">
        <v>109</v>
      </c>
      <c r="M24" s="50" t="s">
        <v>110</v>
      </c>
      <c r="N24" s="50" t="s">
        <v>111</v>
      </c>
      <c r="O24" s="50" t="s">
        <v>112</v>
      </c>
      <c r="P24" s="50" t="s">
        <v>113</v>
      </c>
      <c r="R24" s="50" t="s">
        <v>114</v>
      </c>
      <c r="S24" s="50" t="s">
        <v>115</v>
      </c>
      <c r="T24" s="50" t="s">
        <v>116</v>
      </c>
      <c r="U24" s="50" t="s">
        <v>117</v>
      </c>
      <c r="V24" s="50" t="s">
        <v>118</v>
      </c>
      <c r="W24" s="50" t="s">
        <v>119</v>
      </c>
      <c r="X24" s="50" t="s">
        <v>120</v>
      </c>
      <c r="Y24" s="50" t="s">
        <v>121</v>
      </c>
      <c r="Z24" s="50" t="s">
        <v>122</v>
      </c>
      <c r="AA24" s="50" t="s">
        <v>123</v>
      </c>
      <c r="AB24" s="50" t="s">
        <v>124</v>
      </c>
      <c r="AC24" s="50" t="s">
        <v>125</v>
      </c>
      <c r="AD24" s="50" t="s">
        <v>126</v>
      </c>
      <c r="AE24" s="50" t="s">
        <v>125</v>
      </c>
      <c r="AF24" s="50" t="s">
        <v>72</v>
      </c>
      <c r="AG24" s="50" t="s">
        <v>127</v>
      </c>
      <c r="AH24" s="50" t="s">
        <v>73</v>
      </c>
      <c r="AI24" s="50" t="s">
        <v>74</v>
      </c>
      <c r="AJ24" s="50" t="s">
        <v>128</v>
      </c>
      <c r="AK24" s="50" t="s">
        <v>129</v>
      </c>
      <c r="AL24" s="50" t="s">
        <v>130</v>
      </c>
      <c r="AM24" s="50" t="s">
        <v>131</v>
      </c>
      <c r="AN24" s="50" t="s">
        <v>132</v>
      </c>
      <c r="AO24" s="50" t="s">
        <v>133</v>
      </c>
    </row>
    <row r="25" spans="1:41">
      <c r="B25" s="50" t="s">
        <v>134</v>
      </c>
      <c r="C25" s="50" t="s">
        <v>44</v>
      </c>
      <c r="E25" s="50" t="s">
        <v>135</v>
      </c>
      <c r="K25" s="50" t="s">
        <v>136</v>
      </c>
      <c r="L25" s="50" t="s">
        <v>137</v>
      </c>
      <c r="M25" s="50" t="s">
        <v>138</v>
      </c>
      <c r="N25" s="50" t="s">
        <v>139</v>
      </c>
      <c r="O25" s="50" t="s">
        <v>140</v>
      </c>
      <c r="P25" s="50" t="s">
        <v>141</v>
      </c>
      <c r="Q25" s="50" t="s">
        <v>142</v>
      </c>
      <c r="S25" s="50" t="s">
        <v>141</v>
      </c>
      <c r="T25" s="50" t="s">
        <v>143</v>
      </c>
      <c r="U25" s="50" t="s">
        <v>144</v>
      </c>
      <c r="V25" s="50" t="s">
        <v>145</v>
      </c>
      <c r="W25" s="50" t="s">
        <v>146</v>
      </c>
      <c r="X25" s="50" t="s">
        <v>147</v>
      </c>
      <c r="Y25" s="50" t="s">
        <v>148</v>
      </c>
      <c r="Z25" s="50" t="s">
        <v>149</v>
      </c>
      <c r="AA25" s="50" t="s">
        <v>150</v>
      </c>
      <c r="AB25" s="50" t="s">
        <v>151</v>
      </c>
    </row>
    <row r="26" spans="1:41">
      <c r="B26" s="50" t="s">
        <v>152</v>
      </c>
      <c r="C26" s="50" t="s">
        <v>45</v>
      </c>
      <c r="E26" s="50" t="s">
        <v>153</v>
      </c>
      <c r="K26" s="50" t="s">
        <v>154</v>
      </c>
      <c r="L26" s="50" t="s">
        <v>155</v>
      </c>
      <c r="M26" s="50" t="s">
        <v>156</v>
      </c>
      <c r="N26" s="50" t="s">
        <v>157</v>
      </c>
      <c r="O26" s="50" t="s">
        <v>158</v>
      </c>
      <c r="P26" s="50" t="s">
        <v>159</v>
      </c>
      <c r="Q26" s="50" t="s">
        <v>160</v>
      </c>
      <c r="S26" s="50" t="s">
        <v>159</v>
      </c>
      <c r="T26" s="50" t="s">
        <v>161</v>
      </c>
      <c r="U26" s="50" t="s">
        <v>162</v>
      </c>
      <c r="V26" s="50" t="s">
        <v>163</v>
      </c>
      <c r="W26" s="50" t="s">
        <v>164</v>
      </c>
      <c r="X26" s="50" t="s">
        <v>165</v>
      </c>
      <c r="Y26" s="50" t="s">
        <v>166</v>
      </c>
      <c r="Z26" s="50" t="s">
        <v>167</v>
      </c>
      <c r="AA26" s="50" t="s">
        <v>168</v>
      </c>
      <c r="AB26" s="50" t="s">
        <v>169</v>
      </c>
    </row>
    <row r="28" spans="1:41">
      <c r="AA28" s="50" t="s">
        <v>170</v>
      </c>
      <c r="AB28" s="50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A1328-9D41-4B57-87B6-798390EC9349}">
  <dimension ref="A1:AO28"/>
  <sheetViews>
    <sheetView workbookViewId="0"/>
  </sheetViews>
  <sheetFormatPr defaultRowHeight="15"/>
  <sheetData>
    <row r="1" spans="1:34">
      <c r="A1" s="50" t="s">
        <v>172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U1" s="50" t="s">
        <v>17</v>
      </c>
      <c r="V1" s="50" t="s">
        <v>17</v>
      </c>
      <c r="W1" s="50" t="s">
        <v>17</v>
      </c>
      <c r="X1" s="50" t="s">
        <v>7</v>
      </c>
      <c r="Y1" s="50" t="s">
        <v>7</v>
      </c>
      <c r="Z1" s="50" t="s">
        <v>17</v>
      </c>
      <c r="AA1" s="50" t="s">
        <v>17</v>
      </c>
      <c r="AB1" s="50" t="s">
        <v>17</v>
      </c>
      <c r="AG1" s="50" t="s">
        <v>7</v>
      </c>
      <c r="AH1" s="50" t="s">
        <v>7</v>
      </c>
    </row>
    <row r="2" spans="1:34">
      <c r="A2" s="50" t="s">
        <v>7</v>
      </c>
      <c r="D2" s="50" t="s">
        <v>18</v>
      </c>
      <c r="E2" s="50" t="s">
        <v>90</v>
      </c>
    </row>
    <row r="3" spans="1:34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4">
      <c r="A4" s="50" t="s">
        <v>7</v>
      </c>
      <c r="C4" s="50" t="s">
        <v>11</v>
      </c>
      <c r="D4" s="50" t="s">
        <v>91</v>
      </c>
      <c r="E4" s="50" t="s">
        <v>92</v>
      </c>
      <c r="F4" s="50" t="s">
        <v>46</v>
      </c>
      <c r="G4" s="50" t="s">
        <v>24</v>
      </c>
      <c r="H4" s="50" t="s">
        <v>93</v>
      </c>
    </row>
    <row r="5" spans="1:34">
      <c r="A5" s="50" t="s">
        <v>7</v>
      </c>
      <c r="C5" s="50" t="s">
        <v>10</v>
      </c>
      <c r="D5" s="50" t="s">
        <v>94</v>
      </c>
      <c r="E5" s="50" t="s">
        <v>95</v>
      </c>
      <c r="F5" s="50" t="s">
        <v>47</v>
      </c>
      <c r="G5" s="50" t="s">
        <v>24</v>
      </c>
      <c r="H5" s="50" t="s">
        <v>93</v>
      </c>
      <c r="I5" s="50" t="s">
        <v>96</v>
      </c>
    </row>
    <row r="6" spans="1:34">
      <c r="A6" s="50" t="s">
        <v>7</v>
      </c>
      <c r="C6" s="50" t="s">
        <v>36</v>
      </c>
      <c r="D6" s="50" t="s">
        <v>97</v>
      </c>
      <c r="E6" s="50" t="s">
        <v>98</v>
      </c>
      <c r="F6" s="50" t="s">
        <v>47</v>
      </c>
      <c r="G6" s="50" t="s">
        <v>24</v>
      </c>
      <c r="H6" s="50" t="s">
        <v>93</v>
      </c>
      <c r="I6" s="50" t="s">
        <v>99</v>
      </c>
    </row>
    <row r="7" spans="1:34">
      <c r="A7" s="50" t="s">
        <v>7</v>
      </c>
    </row>
    <row r="8" spans="1:34">
      <c r="A8" s="50" t="s">
        <v>7</v>
      </c>
    </row>
    <row r="9" spans="1:34">
      <c r="A9" s="50" t="s">
        <v>7</v>
      </c>
    </row>
    <row r="10" spans="1:34">
      <c r="A10" s="50" t="s">
        <v>7</v>
      </c>
    </row>
    <row r="11" spans="1:34">
      <c r="A11" s="50" t="s">
        <v>7</v>
      </c>
      <c r="C11" s="50" t="s">
        <v>26</v>
      </c>
      <c r="E11" s="50" t="s">
        <v>100</v>
      </c>
    </row>
    <row r="12" spans="1:34">
      <c r="A12" s="50" t="s">
        <v>7</v>
      </c>
      <c r="C12" s="50" t="s">
        <v>27</v>
      </c>
      <c r="E12" s="50" t="s">
        <v>101</v>
      </c>
    </row>
    <row r="13" spans="1:34">
      <c r="A13" s="50" t="s">
        <v>7</v>
      </c>
      <c r="C13" s="50" t="s">
        <v>37</v>
      </c>
      <c r="E13" s="50" t="s">
        <v>102</v>
      </c>
    </row>
    <row r="14" spans="1:34">
      <c r="A14" s="50" t="s">
        <v>7</v>
      </c>
      <c r="C14" s="50" t="s">
        <v>35</v>
      </c>
      <c r="E14" s="50" t="s">
        <v>103</v>
      </c>
    </row>
    <row r="15" spans="1:34">
      <c r="A15" s="50" t="s">
        <v>7</v>
      </c>
      <c r="C15" s="50" t="s">
        <v>38</v>
      </c>
      <c r="E15" s="50" t="s">
        <v>104</v>
      </c>
    </row>
    <row r="16" spans="1:34">
      <c r="A16" s="50" t="s">
        <v>7</v>
      </c>
      <c r="C16" s="50" t="s">
        <v>39</v>
      </c>
      <c r="E16" s="50" t="s">
        <v>105</v>
      </c>
    </row>
    <row r="17" spans="1:41">
      <c r="A17" s="50" t="s">
        <v>7</v>
      </c>
    </row>
    <row r="18" spans="1:41">
      <c r="A18" s="50" t="s">
        <v>7</v>
      </c>
    </row>
    <row r="21" spans="1:41">
      <c r="K21" s="50" t="s">
        <v>40</v>
      </c>
    </row>
    <row r="23" spans="1:41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16</v>
      </c>
      <c r="V23" s="50" t="s">
        <v>58</v>
      </c>
      <c r="W23" s="50" t="s">
        <v>59</v>
      </c>
      <c r="X23" s="50" t="s">
        <v>33</v>
      </c>
      <c r="Y23" s="50" t="s">
        <v>12</v>
      </c>
      <c r="Z23" s="50" t="s">
        <v>31</v>
      </c>
      <c r="AA23" s="50" t="s">
        <v>13</v>
      </c>
      <c r="AB23" s="50" t="s">
        <v>49</v>
      </c>
      <c r="AC23" s="50" t="s">
        <v>50</v>
      </c>
      <c r="AD23" s="50" t="s">
        <v>60</v>
      </c>
      <c r="AE23" s="50" t="s">
        <v>61</v>
      </c>
      <c r="AF23" s="50" t="s">
        <v>62</v>
      </c>
      <c r="AG23" s="50" t="s">
        <v>63</v>
      </c>
      <c r="AH23" s="50" t="s">
        <v>64</v>
      </c>
      <c r="AI23" s="50" t="s">
        <v>65</v>
      </c>
      <c r="AJ23" s="50" t="s">
        <v>66</v>
      </c>
      <c r="AK23" s="50" t="s">
        <v>67</v>
      </c>
      <c r="AL23" s="50" t="s">
        <v>68</v>
      </c>
      <c r="AM23" s="50" t="s">
        <v>69</v>
      </c>
      <c r="AN23" s="50" t="s">
        <v>70</v>
      </c>
      <c r="AO23" s="50" t="s">
        <v>71</v>
      </c>
    </row>
    <row r="24" spans="1:41">
      <c r="B24" s="50" t="s">
        <v>106</v>
      </c>
      <c r="C24" s="50" t="s">
        <v>43</v>
      </c>
      <c r="E24" s="50" t="s">
        <v>107</v>
      </c>
      <c r="K24" s="50" t="s">
        <v>108</v>
      </c>
      <c r="L24" s="50" t="s">
        <v>109</v>
      </c>
      <c r="M24" s="50" t="s">
        <v>110</v>
      </c>
      <c r="N24" s="50" t="s">
        <v>111</v>
      </c>
      <c r="O24" s="50" t="s">
        <v>112</v>
      </c>
      <c r="P24" s="50" t="s">
        <v>113</v>
      </c>
      <c r="R24" s="50" t="s">
        <v>114</v>
      </c>
      <c r="S24" s="50" t="s">
        <v>115</v>
      </c>
      <c r="T24" s="50" t="s">
        <v>116</v>
      </c>
      <c r="U24" s="50" t="s">
        <v>117</v>
      </c>
      <c r="V24" s="50" t="s">
        <v>118</v>
      </c>
      <c r="W24" s="50" t="s">
        <v>119</v>
      </c>
      <c r="X24" s="50" t="s">
        <v>120</v>
      </c>
      <c r="Y24" s="50" t="s">
        <v>121</v>
      </c>
      <c r="Z24" s="50" t="s">
        <v>122</v>
      </c>
      <c r="AA24" s="50" t="s">
        <v>123</v>
      </c>
      <c r="AB24" s="50" t="s">
        <v>124</v>
      </c>
      <c r="AC24" s="50" t="s">
        <v>125</v>
      </c>
      <c r="AD24" s="50" t="s">
        <v>126</v>
      </c>
      <c r="AE24" s="50" t="s">
        <v>125</v>
      </c>
      <c r="AF24" s="50" t="s">
        <v>72</v>
      </c>
      <c r="AG24" s="50" t="s">
        <v>127</v>
      </c>
      <c r="AH24" s="50" t="s">
        <v>73</v>
      </c>
      <c r="AI24" s="50" t="s">
        <v>74</v>
      </c>
      <c r="AJ24" s="50" t="s">
        <v>128</v>
      </c>
      <c r="AK24" s="50" t="s">
        <v>129</v>
      </c>
      <c r="AL24" s="50" t="s">
        <v>130</v>
      </c>
      <c r="AM24" s="50" t="s">
        <v>131</v>
      </c>
      <c r="AN24" s="50" t="s">
        <v>132</v>
      </c>
      <c r="AO24" s="50" t="s">
        <v>133</v>
      </c>
    </row>
    <row r="25" spans="1:41">
      <c r="B25" s="50" t="s">
        <v>134</v>
      </c>
      <c r="C25" s="50" t="s">
        <v>44</v>
      </c>
      <c r="E25" s="50" t="s">
        <v>135</v>
      </c>
      <c r="K25" s="50" t="s">
        <v>136</v>
      </c>
      <c r="L25" s="50" t="s">
        <v>137</v>
      </c>
      <c r="M25" s="50" t="s">
        <v>138</v>
      </c>
      <c r="N25" s="50" t="s">
        <v>139</v>
      </c>
      <c r="O25" s="50" t="s">
        <v>140</v>
      </c>
      <c r="P25" s="50" t="s">
        <v>141</v>
      </c>
      <c r="Q25" s="50" t="s">
        <v>142</v>
      </c>
      <c r="S25" s="50" t="s">
        <v>141</v>
      </c>
      <c r="T25" s="50" t="s">
        <v>143</v>
      </c>
      <c r="U25" s="50" t="s">
        <v>144</v>
      </c>
      <c r="V25" s="50" t="s">
        <v>145</v>
      </c>
      <c r="W25" s="50" t="s">
        <v>146</v>
      </c>
      <c r="X25" s="50" t="s">
        <v>147</v>
      </c>
      <c r="Y25" s="50" t="s">
        <v>148</v>
      </c>
      <c r="Z25" s="50" t="s">
        <v>149</v>
      </c>
      <c r="AA25" s="50" t="s">
        <v>150</v>
      </c>
      <c r="AB25" s="50" t="s">
        <v>151</v>
      </c>
    </row>
    <row r="26" spans="1:41">
      <c r="B26" s="50" t="s">
        <v>152</v>
      </c>
      <c r="C26" s="50" t="s">
        <v>45</v>
      </c>
      <c r="E26" s="50" t="s">
        <v>153</v>
      </c>
      <c r="K26" s="50" t="s">
        <v>154</v>
      </c>
      <c r="L26" s="50" t="s">
        <v>155</v>
      </c>
      <c r="M26" s="50" t="s">
        <v>156</v>
      </c>
      <c r="N26" s="50" t="s">
        <v>157</v>
      </c>
      <c r="O26" s="50" t="s">
        <v>158</v>
      </c>
      <c r="P26" s="50" t="s">
        <v>159</v>
      </c>
      <c r="Q26" s="50" t="s">
        <v>160</v>
      </c>
      <c r="S26" s="50" t="s">
        <v>159</v>
      </c>
      <c r="T26" s="50" t="s">
        <v>161</v>
      </c>
      <c r="U26" s="50" t="s">
        <v>162</v>
      </c>
      <c r="V26" s="50" t="s">
        <v>163</v>
      </c>
      <c r="W26" s="50" t="s">
        <v>164</v>
      </c>
      <c r="X26" s="50" t="s">
        <v>165</v>
      </c>
      <c r="Y26" s="50" t="s">
        <v>166</v>
      </c>
      <c r="Z26" s="50" t="s">
        <v>167</v>
      </c>
      <c r="AA26" s="50" t="s">
        <v>168</v>
      </c>
      <c r="AB26" s="50" t="s">
        <v>169</v>
      </c>
    </row>
    <row r="28" spans="1:41">
      <c r="AA28" s="50" t="s">
        <v>170</v>
      </c>
      <c r="AB28" s="50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9529B-CFEB-4F84-9759-FB68E1D1D19A}">
  <dimension ref="A1:E30"/>
  <sheetViews>
    <sheetView workbookViewId="0"/>
  </sheetViews>
  <sheetFormatPr defaultRowHeight="15"/>
  <sheetData>
    <row r="1" spans="1:5">
      <c r="A1" s="50" t="s">
        <v>175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77</v>
      </c>
    </row>
    <row r="4" spans="1:5">
      <c r="A4" s="50" t="s">
        <v>0</v>
      </c>
      <c r="B4" s="50" t="s">
        <v>6</v>
      </c>
      <c r="C4" s="50" t="s">
        <v>78</v>
      </c>
    </row>
    <row r="5" spans="1:5">
      <c r="A5" s="50" t="s">
        <v>0</v>
      </c>
      <c r="B5" s="50" t="s">
        <v>25</v>
      </c>
      <c r="C5" s="50" t="s">
        <v>79</v>
      </c>
      <c r="D5" s="50" t="s">
        <v>80</v>
      </c>
      <c r="E5" s="50" t="s">
        <v>51</v>
      </c>
    </row>
    <row r="8" spans="1:5">
      <c r="A8" s="50" t="s">
        <v>8</v>
      </c>
      <c r="C8" s="50" t="s">
        <v>81</v>
      </c>
    </row>
    <row r="9" spans="1:5">
      <c r="A9" s="50" t="s">
        <v>9</v>
      </c>
      <c r="C9" s="50" t="s">
        <v>82</v>
      </c>
    </row>
    <row r="10" spans="1:5">
      <c r="B10" s="50" t="s">
        <v>37</v>
      </c>
      <c r="C10" s="50" t="s">
        <v>83</v>
      </c>
    </row>
    <row r="11" spans="1:5">
      <c r="B11" s="50" t="s">
        <v>35</v>
      </c>
      <c r="C11" s="50" t="s">
        <v>83</v>
      </c>
    </row>
    <row r="12" spans="1:5">
      <c r="B12" s="50" t="s">
        <v>38</v>
      </c>
      <c r="C12" s="50" t="s">
        <v>84</v>
      </c>
    </row>
    <row r="13" spans="1:5">
      <c r="B13" s="50" t="s">
        <v>39</v>
      </c>
      <c r="C13" s="50" t="s">
        <v>85</v>
      </c>
      <c r="D13" s="50" t="s">
        <v>86</v>
      </c>
    </row>
    <row r="14" spans="1:5">
      <c r="D14" s="50" t="s">
        <v>87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86</v>
      </c>
    </row>
    <row r="30" spans="3:4">
      <c r="D30" s="50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DF763-0C1C-4F6B-B64D-295AFF088676}">
  <dimension ref="A1:AO32"/>
  <sheetViews>
    <sheetView workbookViewId="0"/>
  </sheetViews>
  <sheetFormatPr defaultRowHeight="15"/>
  <sheetData>
    <row r="1" spans="1:34">
      <c r="A1" s="50" t="s">
        <v>299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U1" s="50" t="s">
        <v>17</v>
      </c>
      <c r="V1" s="50" t="s">
        <v>17</v>
      </c>
      <c r="W1" s="50" t="s">
        <v>17</v>
      </c>
      <c r="X1" s="50" t="s">
        <v>7</v>
      </c>
      <c r="Y1" s="50" t="s">
        <v>7</v>
      </c>
      <c r="Z1" s="50" t="s">
        <v>17</v>
      </c>
      <c r="AA1" s="50" t="s">
        <v>17</v>
      </c>
      <c r="AB1" s="50" t="s">
        <v>17</v>
      </c>
      <c r="AG1" s="50" t="s">
        <v>7</v>
      </c>
      <c r="AH1" s="50" t="s">
        <v>7</v>
      </c>
    </row>
    <row r="2" spans="1:34">
      <c r="A2" s="50" t="s">
        <v>7</v>
      </c>
      <c r="D2" s="50" t="s">
        <v>18</v>
      </c>
      <c r="E2" s="50" t="s">
        <v>90</v>
      </c>
    </row>
    <row r="3" spans="1:34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4">
      <c r="A4" s="50" t="s">
        <v>7</v>
      </c>
      <c r="C4" s="50" t="s">
        <v>11</v>
      </c>
      <c r="D4" s="50" t="s">
        <v>91</v>
      </c>
      <c r="E4" s="50" t="s">
        <v>92</v>
      </c>
      <c r="F4" s="50" t="s">
        <v>46</v>
      </c>
      <c r="G4" s="50" t="s">
        <v>24</v>
      </c>
      <c r="H4" s="50" t="s">
        <v>93</v>
      </c>
    </row>
    <row r="5" spans="1:34">
      <c r="A5" s="50" t="s">
        <v>7</v>
      </c>
      <c r="C5" s="50" t="s">
        <v>10</v>
      </c>
      <c r="D5" s="50" t="s">
        <v>94</v>
      </c>
      <c r="E5" s="50" t="s">
        <v>95</v>
      </c>
      <c r="F5" s="50" t="s">
        <v>47</v>
      </c>
      <c r="G5" s="50" t="s">
        <v>24</v>
      </c>
      <c r="H5" s="50" t="s">
        <v>93</v>
      </c>
      <c r="I5" s="50" t="s">
        <v>96</v>
      </c>
    </row>
    <row r="6" spans="1:34">
      <c r="A6" s="50" t="s">
        <v>7</v>
      </c>
      <c r="C6" s="50" t="s">
        <v>36</v>
      </c>
      <c r="D6" s="50" t="s">
        <v>97</v>
      </c>
      <c r="E6" s="50" t="s">
        <v>98</v>
      </c>
      <c r="F6" s="50" t="s">
        <v>47</v>
      </c>
      <c r="G6" s="50" t="s">
        <v>24</v>
      </c>
      <c r="H6" s="50" t="s">
        <v>93</v>
      </c>
      <c r="I6" s="50" t="s">
        <v>99</v>
      </c>
    </row>
    <row r="7" spans="1:34">
      <c r="A7" s="50" t="s">
        <v>7</v>
      </c>
    </row>
    <row r="8" spans="1:34">
      <c r="A8" s="50" t="s">
        <v>7</v>
      </c>
    </row>
    <row r="9" spans="1:34">
      <c r="A9" s="50" t="s">
        <v>7</v>
      </c>
    </row>
    <row r="10" spans="1:34">
      <c r="A10" s="50" t="s">
        <v>7</v>
      </c>
    </row>
    <row r="11" spans="1:34">
      <c r="A11" s="50" t="s">
        <v>7</v>
      </c>
      <c r="C11" s="50" t="s">
        <v>26</v>
      </c>
      <c r="E11" s="50" t="s">
        <v>100</v>
      </c>
    </row>
    <row r="12" spans="1:34">
      <c r="A12" s="50" t="s">
        <v>7</v>
      </c>
      <c r="C12" s="50" t="s">
        <v>27</v>
      </c>
      <c r="E12" s="50" t="s">
        <v>101</v>
      </c>
    </row>
    <row r="13" spans="1:34">
      <c r="A13" s="50" t="s">
        <v>7</v>
      </c>
      <c r="C13" s="50" t="s">
        <v>37</v>
      </c>
      <c r="E13" s="50" t="s">
        <v>102</v>
      </c>
    </row>
    <row r="14" spans="1:34">
      <c r="A14" s="50" t="s">
        <v>7</v>
      </c>
      <c r="C14" s="50" t="s">
        <v>35</v>
      </c>
      <c r="E14" s="50" t="s">
        <v>103</v>
      </c>
    </row>
    <row r="15" spans="1:34">
      <c r="A15" s="50" t="s">
        <v>7</v>
      </c>
      <c r="C15" s="50" t="s">
        <v>38</v>
      </c>
      <c r="E15" s="50" t="s">
        <v>104</v>
      </c>
    </row>
    <row r="16" spans="1:34">
      <c r="A16" s="50" t="s">
        <v>7</v>
      </c>
      <c r="C16" s="50" t="s">
        <v>39</v>
      </c>
      <c r="E16" s="50" t="s">
        <v>105</v>
      </c>
    </row>
    <row r="17" spans="1:41">
      <c r="A17" s="50" t="s">
        <v>7</v>
      </c>
    </row>
    <row r="18" spans="1:41">
      <c r="A18" s="50" t="s">
        <v>7</v>
      </c>
    </row>
    <row r="21" spans="1:41">
      <c r="K21" s="50" t="s">
        <v>40</v>
      </c>
    </row>
    <row r="23" spans="1:41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16</v>
      </c>
      <c r="V23" s="50" t="s">
        <v>58</v>
      </c>
      <c r="W23" s="50" t="s">
        <v>59</v>
      </c>
      <c r="X23" s="50" t="s">
        <v>33</v>
      </c>
      <c r="Y23" s="50" t="s">
        <v>12</v>
      </c>
      <c r="Z23" s="50" t="s">
        <v>31</v>
      </c>
      <c r="AA23" s="50" t="s">
        <v>13</v>
      </c>
      <c r="AB23" s="50" t="s">
        <v>49</v>
      </c>
      <c r="AC23" s="50" t="s">
        <v>50</v>
      </c>
      <c r="AD23" s="50" t="s">
        <v>60</v>
      </c>
      <c r="AE23" s="50" t="s">
        <v>61</v>
      </c>
      <c r="AF23" s="50" t="s">
        <v>62</v>
      </c>
      <c r="AG23" s="50" t="s">
        <v>63</v>
      </c>
      <c r="AH23" s="50" t="s">
        <v>64</v>
      </c>
      <c r="AI23" s="50" t="s">
        <v>65</v>
      </c>
      <c r="AJ23" s="50" t="s">
        <v>66</v>
      </c>
      <c r="AK23" s="50" t="s">
        <v>67</v>
      </c>
      <c r="AL23" s="50" t="s">
        <v>68</v>
      </c>
      <c r="AM23" s="50" t="s">
        <v>69</v>
      </c>
      <c r="AN23" s="50" t="s">
        <v>70</v>
      </c>
      <c r="AO23" s="50" t="s">
        <v>71</v>
      </c>
    </row>
    <row r="24" spans="1:41">
      <c r="B24" s="50" t="s">
        <v>106</v>
      </c>
      <c r="C24" s="50" t="s">
        <v>43</v>
      </c>
      <c r="E24" s="50" t="s">
        <v>107</v>
      </c>
      <c r="K24" s="50" t="s">
        <v>108</v>
      </c>
      <c r="L24" s="50" t="s">
        <v>109</v>
      </c>
      <c r="M24" s="50" t="s">
        <v>110</v>
      </c>
      <c r="N24" s="50" t="s">
        <v>111</v>
      </c>
      <c r="O24" s="50" t="s">
        <v>112</v>
      </c>
      <c r="P24" s="50" t="s">
        <v>113</v>
      </c>
      <c r="R24" s="50" t="s">
        <v>114</v>
      </c>
      <c r="S24" s="50" t="s">
        <v>115</v>
      </c>
      <c r="T24" s="50" t="s">
        <v>116</v>
      </c>
      <c r="U24" s="50" t="s">
        <v>117</v>
      </c>
      <c r="V24" s="50" t="s">
        <v>118</v>
      </c>
      <c r="W24" s="50" t="s">
        <v>119</v>
      </c>
      <c r="X24" s="50" t="s">
        <v>120</v>
      </c>
      <c r="Y24" s="50" t="s">
        <v>121</v>
      </c>
      <c r="Z24" s="50" t="s">
        <v>122</v>
      </c>
      <c r="AA24" s="50" t="s">
        <v>123</v>
      </c>
      <c r="AB24" s="50" t="s">
        <v>124</v>
      </c>
      <c r="AC24" s="50" t="s">
        <v>125</v>
      </c>
      <c r="AD24" s="50" t="s">
        <v>126</v>
      </c>
      <c r="AE24" s="50" t="s">
        <v>125</v>
      </c>
      <c r="AF24" s="50" t="s">
        <v>72</v>
      </c>
      <c r="AG24" s="50" t="s">
        <v>127</v>
      </c>
      <c r="AH24" s="50" t="s">
        <v>73</v>
      </c>
      <c r="AI24" s="50" t="s">
        <v>74</v>
      </c>
      <c r="AJ24" s="50" t="s">
        <v>128</v>
      </c>
      <c r="AK24" s="50" t="s">
        <v>129</v>
      </c>
      <c r="AL24" s="50" t="s">
        <v>130</v>
      </c>
      <c r="AM24" s="50" t="s">
        <v>131</v>
      </c>
      <c r="AN24" s="50" t="s">
        <v>132</v>
      </c>
      <c r="AO24" s="50" t="s">
        <v>133</v>
      </c>
    </row>
    <row r="25" spans="1:41">
      <c r="A25" s="50" t="s">
        <v>173</v>
      </c>
      <c r="B25" s="50" t="s">
        <v>134</v>
      </c>
      <c r="C25" s="50" t="s">
        <v>43</v>
      </c>
      <c r="E25" s="50" t="s">
        <v>177</v>
      </c>
      <c r="K25" s="50" t="s">
        <v>178</v>
      </c>
      <c r="L25" s="50" t="s">
        <v>179</v>
      </c>
      <c r="M25" s="50" t="s">
        <v>136</v>
      </c>
      <c r="N25" s="50" t="s">
        <v>137</v>
      </c>
      <c r="O25" s="50" t="s">
        <v>138</v>
      </c>
      <c r="P25" s="50" t="s">
        <v>180</v>
      </c>
      <c r="R25" s="50" t="s">
        <v>139</v>
      </c>
      <c r="S25" s="50" t="s">
        <v>140</v>
      </c>
      <c r="T25" s="50" t="s">
        <v>142</v>
      </c>
      <c r="U25" s="50" t="s">
        <v>181</v>
      </c>
      <c r="V25" s="50" t="s">
        <v>182</v>
      </c>
      <c r="W25" s="50" t="s">
        <v>183</v>
      </c>
      <c r="X25" s="50" t="s">
        <v>141</v>
      </c>
      <c r="Y25" s="50" t="s">
        <v>143</v>
      </c>
      <c r="Z25" s="50" t="s">
        <v>144</v>
      </c>
      <c r="AA25" s="50" t="s">
        <v>145</v>
      </c>
      <c r="AB25" s="50" t="s">
        <v>184</v>
      </c>
      <c r="AC25" s="50" t="s">
        <v>151</v>
      </c>
      <c r="AD25" s="50" t="s">
        <v>185</v>
      </c>
      <c r="AE25" s="50" t="s">
        <v>151</v>
      </c>
      <c r="AF25" s="50" t="s">
        <v>72</v>
      </c>
      <c r="AG25" s="50" t="s">
        <v>147</v>
      </c>
      <c r="AH25" s="50" t="s">
        <v>73</v>
      </c>
      <c r="AI25" s="50" t="s">
        <v>74</v>
      </c>
      <c r="AJ25" s="50" t="s">
        <v>186</v>
      </c>
      <c r="AK25" s="50" t="s">
        <v>187</v>
      </c>
      <c r="AL25" s="50" t="s">
        <v>188</v>
      </c>
      <c r="AM25" s="50" t="s">
        <v>189</v>
      </c>
      <c r="AN25" s="50" t="s">
        <v>190</v>
      </c>
      <c r="AO25" s="50" t="s">
        <v>191</v>
      </c>
    </row>
    <row r="26" spans="1:41">
      <c r="A26" s="50" t="s">
        <v>173</v>
      </c>
      <c r="B26" s="50" t="s">
        <v>152</v>
      </c>
      <c r="C26" s="50" t="s">
        <v>43</v>
      </c>
      <c r="E26" s="50" t="s">
        <v>192</v>
      </c>
      <c r="K26" s="50" t="s">
        <v>193</v>
      </c>
      <c r="L26" s="50" t="s">
        <v>194</v>
      </c>
      <c r="M26" s="50" t="s">
        <v>154</v>
      </c>
      <c r="N26" s="50" t="s">
        <v>155</v>
      </c>
      <c r="O26" s="50" t="s">
        <v>156</v>
      </c>
      <c r="P26" s="50" t="s">
        <v>195</v>
      </c>
      <c r="R26" s="50" t="s">
        <v>157</v>
      </c>
      <c r="S26" s="50" t="s">
        <v>158</v>
      </c>
      <c r="T26" s="50" t="s">
        <v>160</v>
      </c>
      <c r="U26" s="50" t="s">
        <v>196</v>
      </c>
      <c r="V26" s="50" t="s">
        <v>197</v>
      </c>
      <c r="W26" s="50" t="s">
        <v>198</v>
      </c>
      <c r="X26" s="50" t="s">
        <v>159</v>
      </c>
      <c r="Y26" s="50" t="s">
        <v>161</v>
      </c>
      <c r="Z26" s="50" t="s">
        <v>162</v>
      </c>
      <c r="AA26" s="50" t="s">
        <v>163</v>
      </c>
      <c r="AB26" s="50" t="s">
        <v>199</v>
      </c>
      <c r="AC26" s="50" t="s">
        <v>169</v>
      </c>
      <c r="AD26" s="50" t="s">
        <v>200</v>
      </c>
      <c r="AE26" s="50" t="s">
        <v>169</v>
      </c>
      <c r="AF26" s="50" t="s">
        <v>72</v>
      </c>
      <c r="AG26" s="50" t="s">
        <v>165</v>
      </c>
      <c r="AH26" s="50" t="s">
        <v>73</v>
      </c>
      <c r="AI26" s="50" t="s">
        <v>74</v>
      </c>
      <c r="AJ26" s="50" t="s">
        <v>201</v>
      </c>
      <c r="AK26" s="50" t="s">
        <v>202</v>
      </c>
      <c r="AL26" s="50" t="s">
        <v>203</v>
      </c>
      <c r="AM26" s="50" t="s">
        <v>204</v>
      </c>
      <c r="AN26" s="50" t="s">
        <v>205</v>
      </c>
      <c r="AO26" s="50" t="s">
        <v>206</v>
      </c>
    </row>
    <row r="27" spans="1:41">
      <c r="A27" s="50" t="s">
        <v>173</v>
      </c>
      <c r="B27" s="50" t="s">
        <v>207</v>
      </c>
      <c r="C27" s="50" t="s">
        <v>43</v>
      </c>
      <c r="E27" s="50" t="s">
        <v>208</v>
      </c>
      <c r="K27" s="50" t="s">
        <v>209</v>
      </c>
      <c r="L27" s="50" t="s">
        <v>210</v>
      </c>
      <c r="M27" s="50" t="s">
        <v>211</v>
      </c>
      <c r="N27" s="50" t="s">
        <v>212</v>
      </c>
      <c r="O27" s="50" t="s">
        <v>213</v>
      </c>
      <c r="P27" s="50" t="s">
        <v>214</v>
      </c>
      <c r="R27" s="50" t="s">
        <v>215</v>
      </c>
      <c r="S27" s="50" t="s">
        <v>216</v>
      </c>
      <c r="T27" s="50" t="s">
        <v>217</v>
      </c>
      <c r="U27" s="50" t="s">
        <v>218</v>
      </c>
      <c r="V27" s="50" t="s">
        <v>219</v>
      </c>
      <c r="W27" s="50" t="s">
        <v>220</v>
      </c>
      <c r="X27" s="50" t="s">
        <v>221</v>
      </c>
      <c r="Y27" s="50" t="s">
        <v>222</v>
      </c>
      <c r="Z27" s="50" t="s">
        <v>223</v>
      </c>
      <c r="AA27" s="50" t="s">
        <v>224</v>
      </c>
      <c r="AB27" s="50" t="s">
        <v>225</v>
      </c>
      <c r="AC27" s="50" t="s">
        <v>226</v>
      </c>
      <c r="AD27" s="50" t="s">
        <v>227</v>
      </c>
      <c r="AE27" s="50" t="s">
        <v>226</v>
      </c>
      <c r="AF27" s="50" t="s">
        <v>72</v>
      </c>
      <c r="AG27" s="50" t="s">
        <v>228</v>
      </c>
      <c r="AH27" s="50" t="s">
        <v>73</v>
      </c>
      <c r="AI27" s="50" t="s">
        <v>74</v>
      </c>
      <c r="AJ27" s="50" t="s">
        <v>229</v>
      </c>
      <c r="AK27" s="50" t="s">
        <v>230</v>
      </c>
      <c r="AL27" s="50" t="s">
        <v>231</v>
      </c>
      <c r="AM27" s="50" t="s">
        <v>232</v>
      </c>
      <c r="AN27" s="50" t="s">
        <v>233</v>
      </c>
      <c r="AO27" s="50" t="s">
        <v>234</v>
      </c>
    </row>
    <row r="28" spans="1:41">
      <c r="A28" s="50" t="s">
        <v>173</v>
      </c>
      <c r="B28" s="50" t="s">
        <v>235</v>
      </c>
      <c r="C28" s="50" t="s">
        <v>43</v>
      </c>
      <c r="E28" s="50" t="s">
        <v>236</v>
      </c>
      <c r="K28" s="50" t="s">
        <v>237</v>
      </c>
      <c r="L28" s="50" t="s">
        <v>238</v>
      </c>
      <c r="M28" s="50" t="s">
        <v>239</v>
      </c>
      <c r="N28" s="50" t="s">
        <v>240</v>
      </c>
      <c r="O28" s="50" t="s">
        <v>241</v>
      </c>
      <c r="P28" s="50" t="s">
        <v>242</v>
      </c>
      <c r="R28" s="50" t="s">
        <v>243</v>
      </c>
      <c r="S28" s="50" t="s">
        <v>244</v>
      </c>
      <c r="T28" s="50" t="s">
        <v>245</v>
      </c>
      <c r="U28" s="50" t="s">
        <v>246</v>
      </c>
      <c r="V28" s="50" t="s">
        <v>247</v>
      </c>
      <c r="W28" s="50" t="s">
        <v>248</v>
      </c>
      <c r="X28" s="50" t="s">
        <v>249</v>
      </c>
      <c r="Y28" s="50" t="s">
        <v>250</v>
      </c>
      <c r="Z28" s="50" t="s">
        <v>251</v>
      </c>
      <c r="AA28" s="50" t="s">
        <v>252</v>
      </c>
      <c r="AB28" s="50" t="s">
        <v>253</v>
      </c>
      <c r="AC28" s="50" t="s">
        <v>254</v>
      </c>
      <c r="AD28" s="50" t="s">
        <v>255</v>
      </c>
      <c r="AE28" s="50" t="s">
        <v>254</v>
      </c>
      <c r="AF28" s="50" t="s">
        <v>72</v>
      </c>
      <c r="AG28" s="50" t="s">
        <v>256</v>
      </c>
      <c r="AH28" s="50" t="s">
        <v>73</v>
      </c>
      <c r="AI28" s="50" t="s">
        <v>74</v>
      </c>
      <c r="AJ28" s="50" t="s">
        <v>257</v>
      </c>
      <c r="AK28" s="50" t="s">
        <v>258</v>
      </c>
      <c r="AL28" s="50" t="s">
        <v>259</v>
      </c>
      <c r="AM28" s="50" t="s">
        <v>260</v>
      </c>
      <c r="AN28" s="50" t="s">
        <v>261</v>
      </c>
      <c r="AO28" s="50" t="s">
        <v>262</v>
      </c>
    </row>
    <row r="29" spans="1:41">
      <c r="B29" s="50" t="s">
        <v>263</v>
      </c>
      <c r="C29" s="50" t="s">
        <v>44</v>
      </c>
      <c r="E29" s="50" t="s">
        <v>135</v>
      </c>
      <c r="K29" s="50" t="s">
        <v>264</v>
      </c>
      <c r="L29" s="50" t="s">
        <v>265</v>
      </c>
      <c r="M29" s="50" t="s">
        <v>266</v>
      </c>
      <c r="N29" s="50" t="s">
        <v>267</v>
      </c>
      <c r="O29" s="50" t="s">
        <v>268</v>
      </c>
      <c r="P29" s="50" t="s">
        <v>269</v>
      </c>
      <c r="Q29" s="50" t="s">
        <v>270</v>
      </c>
      <c r="S29" s="50" t="s">
        <v>269</v>
      </c>
      <c r="T29" s="50" t="s">
        <v>271</v>
      </c>
      <c r="U29" s="50" t="s">
        <v>272</v>
      </c>
      <c r="V29" s="50" t="s">
        <v>273</v>
      </c>
      <c r="W29" s="50" t="s">
        <v>274</v>
      </c>
      <c r="X29" s="50" t="s">
        <v>275</v>
      </c>
      <c r="Y29" s="50" t="s">
        <v>276</v>
      </c>
      <c r="Z29" s="50" t="s">
        <v>277</v>
      </c>
      <c r="AA29" s="50" t="s">
        <v>278</v>
      </c>
      <c r="AB29" s="50" t="s">
        <v>279</v>
      </c>
    </row>
    <row r="30" spans="1:41">
      <c r="B30" s="50" t="s">
        <v>280</v>
      </c>
      <c r="C30" s="50" t="s">
        <v>45</v>
      </c>
      <c r="E30" s="50" t="s">
        <v>153</v>
      </c>
      <c r="K30" s="50" t="s">
        <v>281</v>
      </c>
      <c r="L30" s="50" t="s">
        <v>282</v>
      </c>
      <c r="M30" s="50" t="s">
        <v>283</v>
      </c>
      <c r="N30" s="50" t="s">
        <v>284</v>
      </c>
      <c r="O30" s="50" t="s">
        <v>285</v>
      </c>
      <c r="P30" s="50" t="s">
        <v>286</v>
      </c>
      <c r="Q30" s="50" t="s">
        <v>287</v>
      </c>
      <c r="S30" s="50" t="s">
        <v>286</v>
      </c>
      <c r="T30" s="50" t="s">
        <v>288</v>
      </c>
      <c r="U30" s="50" t="s">
        <v>289</v>
      </c>
      <c r="V30" s="50" t="s">
        <v>290</v>
      </c>
      <c r="W30" s="50" t="s">
        <v>291</v>
      </c>
      <c r="X30" s="50" t="s">
        <v>292</v>
      </c>
      <c r="Y30" s="50" t="s">
        <v>293</v>
      </c>
      <c r="Z30" s="50" t="s">
        <v>294</v>
      </c>
      <c r="AA30" s="50" t="s">
        <v>295</v>
      </c>
      <c r="AB30" s="50" t="s">
        <v>296</v>
      </c>
    </row>
    <row r="32" spans="1:41">
      <c r="AA32" s="50" t="s">
        <v>297</v>
      </c>
      <c r="AB32" s="50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2023-09-06T14:16:39Z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