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"/>
    </mc:Choice>
  </mc:AlternateContent>
  <xr:revisionPtr revIDLastSave="0" documentId="13_ncr:1_{185EB187-CBA2-42A6-BAA4-8F8BF28688F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E26" i="2"/>
  <c r="E27" i="2"/>
  <c r="E28" i="2"/>
  <c r="E29" i="2"/>
  <c r="E30" i="2"/>
  <c r="E31" i="2"/>
  <c r="E32" i="2"/>
  <c r="E33" i="2"/>
  <c r="E34" i="2"/>
  <c r="X25" i="2" l="1"/>
  <c r="L25" i="2"/>
  <c r="K25" i="2"/>
  <c r="B25" i="2" s="1"/>
  <c r="AD25" i="2"/>
  <c r="X26" i="2"/>
  <c r="L26" i="2"/>
  <c r="K26" i="2"/>
  <c r="B26" i="2" s="1"/>
  <c r="AD26" i="2"/>
  <c r="X27" i="2"/>
  <c r="L27" i="2"/>
  <c r="K27" i="2"/>
  <c r="B27" i="2" s="1"/>
  <c r="AD27" i="2"/>
  <c r="X28" i="2"/>
  <c r="L28" i="2"/>
  <c r="K28" i="2"/>
  <c r="B28" i="2" s="1"/>
  <c r="AD28" i="2"/>
  <c r="X29" i="2"/>
  <c r="L29" i="2"/>
  <c r="K29" i="2"/>
  <c r="B29" i="2" s="1"/>
  <c r="AD29" i="2"/>
  <c r="X30" i="2"/>
  <c r="L30" i="2"/>
  <c r="K30" i="2"/>
  <c r="B30" i="2" s="1"/>
  <c r="AD30" i="2"/>
  <c r="X31" i="2"/>
  <c r="L31" i="2"/>
  <c r="K31" i="2"/>
  <c r="B31" i="2" s="1"/>
  <c r="AD31" i="2"/>
  <c r="X32" i="2"/>
  <c r="L32" i="2"/>
  <c r="K32" i="2"/>
  <c r="B32" i="2" s="1"/>
  <c r="AD32" i="2"/>
  <c r="X33" i="2"/>
  <c r="L33" i="2"/>
  <c r="K33" i="2"/>
  <c r="B33" i="2" s="1"/>
  <c r="AD33" i="2"/>
  <c r="X34" i="2"/>
  <c r="L34" i="2"/>
  <c r="K34" i="2"/>
  <c r="B34" i="2" s="1"/>
  <c r="AD34" i="2"/>
  <c r="B7" i="17"/>
  <c r="B8" i="17"/>
  <c r="B9" i="17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D15" i="1"/>
  <c r="C13" i="1"/>
  <c r="E16" i="2" s="1"/>
  <c r="D4" i="2" l="1"/>
  <c r="E4" i="2" s="1"/>
  <c r="D5" i="2"/>
  <c r="I5" i="2"/>
  <c r="D6" i="2"/>
  <c r="I6" i="2"/>
  <c r="K24" i="2" l="1"/>
  <c r="B24" i="2" s="1"/>
  <c r="L24" i="2"/>
  <c r="X24" i="2"/>
  <c r="AD24" i="2"/>
  <c r="E6" i="2"/>
  <c r="E5" i="2"/>
  <c r="B35" i="2" l="1"/>
  <c r="AD35" i="2"/>
  <c r="B36" i="2"/>
  <c r="AD36" i="2"/>
</calcChain>
</file>

<file path=xl/sharedStrings.xml><?xml version="1.0" encoding="utf-8"?>
<sst xmlns="http://schemas.openxmlformats.org/spreadsheetml/2006/main" count="1518" uniqueCount="533">
  <si>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</si>
  <si>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</si>
  <si>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</si>
  <si>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</si>
  <si>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</si>
  <si>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</si>
  <si>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</si>
  <si>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</si>
  <si>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</si>
  <si>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</si>
  <si>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</si>
  <si>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</si>
  <si>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</si>
  <si>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</si>
  <si>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</si>
  <si>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</si>
  <si>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</si>
  <si>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</si>
  <si>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</si>
  <si>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</si>
  <si>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</si>
  <si>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</si>
  <si>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</si>
  <si>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</si>
  <si>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</si>
  <si>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</si>
  <si>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</si>
  <si>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</si>
  <si>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</si>
  <si>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</si>
  <si>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</si>
  <si>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</si>
  <si>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</si>
  <si>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</si>
  <si>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</si>
  <si>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</si>
  <si>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</si>
  <si>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</si>
  <si>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</si>
  <si>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</si>
  <si>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</si>
  <si>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</si>
  <si>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</si>
  <si>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</si>
  <si>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</si>
  <si>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</si>
  <si>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</si>
  <si>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</si>
  <si>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</si>
  <si>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</si>
  <si>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</si>
  <si>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</si>
  <si>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</si>
  <si>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</si>
  <si>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</si>
  <si>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</si>
  <si>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</si>
  <si>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</si>
  <si>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</si>
  <si>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</si>
  <si>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</si>
  <si>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</si>
  <si>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</si>
  <si>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</si>
  <si>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</si>
  <si>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</si>
  <si>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</si>
  <si>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</si>
  <si>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</si>
  <si>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</si>
  <si>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</si>
  <si>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</si>
  <si>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</si>
  <si>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</si>
  <si>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</si>
  <si>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</si>
  <si>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</si>
  <si>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</si>
  <si>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</si>
  <si>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</si>
  <si>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</si>
  <si>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</si>
  <si>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</si>
  <si>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</si>
  <si>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</si>
  <si>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</si>
  <si>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</si>
  <si>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</si>
  <si>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</si>
  <si>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</si>
  <si>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</si>
  <si>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</si>
  <si>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</si>
  <si>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</si>
  <si>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</si>
  <si>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</si>
  <si>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</si>
  <si>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</si>
  <si>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</si>
  <si>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</si>
  <si>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</si>
  <si>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</si>
  <si>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</si>
  <si>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</si>
  <si>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</si>
  <si>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</si>
  <si>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</si>
  <si>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</si>
  <si>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</si>
  <si>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</si>
  <si>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</si>
  <si>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</si>
  <si>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</si>
  <si>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</si>
  <si>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</si>
  <si>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</si>
  <si>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</si>
  <si>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</si>
  <si>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</si>
  <si>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</si>
  <si>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</si>
  <si>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</si>
  <si>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</si>
  <si>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</si>
  <si>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</si>
  <si>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</si>
  <si>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</si>
  <si>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</si>
  <si>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</si>
  <si>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</si>
  <si>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</si>
  <si>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</si>
  <si>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</si>
  <si>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</si>
  <si>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</si>
  <si>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</si>
  <si>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</si>
  <si>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</si>
  <si>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</si>
  <si>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</si>
  <si>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</si>
  <si>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</si>
  <si>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</si>
  <si>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</si>
  <si>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</si>
  <si>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</si>
  <si>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</si>
  <si>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</si>
  <si>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</si>
  <si>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</si>
  <si>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</si>
  <si>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</si>
  <si>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</si>
  <si>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</si>
  <si>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</si>
  <si>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</si>
  <si>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</si>
  <si>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</si>
  <si>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</si>
  <si>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</si>
  <si>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</si>
  <si>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</si>
  <si>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</si>
  <si>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</si>
  <si>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</si>
  <si>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</si>
  <si>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</si>
  <si>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</si>
  <si>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</si>
  <si>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</si>
  <si>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</si>
  <si>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</si>
  <si>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</si>
  <si>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</si>
  <si>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</si>
  <si>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</si>
  <si>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</si>
  <si>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</si>
  <si>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</si>
  <si>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</si>
  <si>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</si>
  <si>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</si>
  <si>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</si>
  <si>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</si>
  <si>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</si>
  <si>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</si>
  <si>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</si>
  <si>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</si>
  <si>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</si>
  <si>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</si>
  <si>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</si>
  <si>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</si>
  <si>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</si>
  <si>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</si>
  <si>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</si>
  <si>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</si>
  <si>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</si>
  <si>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</si>
  <si>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</si>
  <si>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</si>
  <si>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</si>
  <si>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</si>
  <si>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</si>
  <si>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</si>
  <si>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</si>
  <si>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</si>
  <si>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</si>
  <si>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</si>
  <si>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</si>
  <si>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</si>
  <si>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</si>
  <si>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</si>
  <si>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</si>
  <si>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</si>
  <si>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</si>
  <si>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</si>
  <si>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</si>
  <si>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</si>
  <si>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</si>
  <si>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</si>
  <si>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</si>
  <si>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</si>
  <si>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</si>
  <si>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</si>
  <si>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</si>
  <si>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</si>
  <si>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</si>
  <si>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</si>
  <si>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</si>
  <si>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</si>
  <si>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</si>
  <si>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</si>
  <si>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</si>
  <si>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</si>
  <si>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</si>
  <si>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</si>
  <si>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</si>
  <si>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</si>
  <si>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</si>
  <si>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</si>
  <si>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</si>
  <si>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</si>
  <si>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</si>
  <si>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</si>
  <si>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</si>
  <si>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</si>
  <si>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</si>
  <si>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</si>
  <si>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</si>
  <si>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</si>
  <si>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</si>
  <si>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</si>
  <si>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</si>
  <si>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</si>
  <si>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</si>
  <si>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</si>
  <si>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</si>
  <si>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</si>
  <si>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</si>
  <si>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</si>
  <si>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</si>
  <si>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</si>
  <si>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</si>
  <si>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</si>
  <si>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</si>
  <si>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</si>
  <si>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</si>
  <si>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</si>
  <si>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</si>
  <si>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</si>
  <si>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</si>
  <si>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</si>
  <si>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</si>
  <si>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=IFERROR(NF($E29,"LINETOTAL"),"-")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</si>
  <si>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</si>
  <si>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</si>
  <si>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</si>
  <si>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</si>
  <si>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</si>
  <si>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</si>
  <si>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</si>
  <si>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</si>
  <si>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</si>
  <si>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</si>
  <si>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</si>
  <si>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</si>
  <si>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</si>
  <si>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</si>
  <si>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</si>
  <si>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</si>
  <si>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</si>
  <si>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</si>
  <si>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</si>
  <si>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</si>
  <si>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</si>
  <si>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</si>
  <si>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</si>
  <si>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</si>
  <si>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</si>
  <si>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</si>
  <si>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</si>
  <si>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</si>
  <si>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</si>
  <si>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</si>
  <si>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</si>
  <si>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</si>
  <si>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</si>
  <si>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</si>
  <si>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</si>
  <si>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</si>
  <si>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</si>
  <si>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</si>
  <si>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</si>
  <si>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</si>
  <si>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</si>
  <si>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</si>
  <si>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</si>
  <si>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</si>
  <si>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</si>
  <si>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</si>
  <si>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</si>
  <si>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</si>
  <si>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</si>
  <si>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</si>
  <si>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</si>
  <si>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</si>
  <si>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</si>
  <si>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</si>
  <si>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</si>
  <si>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</si>
  <si>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</si>
  <si>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</si>
  <si>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</si>
  <si>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</si>
  <si>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</si>
  <si>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</si>
  <si>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</si>
  <si>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</si>
  <si>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</si>
  <si>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=IFERROR(NF($E32,"DocDate"),"-")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</si>
  <si>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</si>
  <si>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</si>
  <si>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</si>
  <si>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</si>
  <si>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</si>
  <si>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</si>
  <si>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</si>
  <si>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</si>
  <si>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</si>
  <si>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</si>
  <si>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</si>
  <si>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</si>
  <si>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=IF(K33="","Hide","Show")</t>
  </si>
  <si>
    <t>=IFERROR(NF($E33,"DOCNUM"),"-")</t>
  </si>
  <si>
    <t>=IFERROR(NF($E33,"DOCDATE"),"-")</t>
  </si>
  <si>
    <t>=IFERROR(NF($E33,"U_MSENR"),"-")</t>
  </si>
  <si>
    <t>=IFERROR(NF($E33,"CARDCODE"),"-")</t>
  </si>
  <si>
    <t>=IFERROR(NF($E33,"CARDNAME"),"-")</t>
  </si>
  <si>
    <t>=IFERROR(NF($E33,"ITEMCODE"),"-")</t>
  </si>
  <si>
    <t>=IFERROR(NF($E33,"U_CUSTREF"),"-")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</si>
  <si>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</si>
  <si>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</si>
  <si>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</si>
  <si>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</si>
  <si>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=IFERROR(NF($E33,"LINETOTAL"),"-")</t>
  </si>
  <si>
    <t>=IFERROR(NF($E33,"ADDRESS2"),"-")</t>
  </si>
  <si>
    <t>=IFERROR(NF($E33,"U_PONO"),"-")</t>
  </si>
  <si>
    <t>=IF(K34="","Hide","Show")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</si>
  <si>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</si>
  <si>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</si>
  <si>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</si>
  <si>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</si>
  <si>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</si>
  <si>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</si>
  <si>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</si>
  <si>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</si>
  <si>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</si>
  <si>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</si>
  <si>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</si>
  <si>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=IFERROR(NF($E34,"LINETOTAL"),"-")</t>
  </si>
  <si>
    <t>=IFERROR(NF($E34,"U_PONO"),"-")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</si>
  <si>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</si>
  <si>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</si>
  <si>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</si>
  <si>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</si>
  <si>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</si>
  <si>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</si>
  <si>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</si>
  <si>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</si>
  <si>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</si>
  <si>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</si>
  <si>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=SUM(N27-V27)</t>
  </si>
  <si>
    <t>=IFERROR(AE27/AB27,0)</t>
  </si>
  <si>
    <t>=IFERROR(NF($E28,"U_PONO"),"-")</t>
  </si>
  <si>
    <t>=SUM(N28-V28)</t>
  </si>
  <si>
    <t>=IFERROR(AE28/AB28,0)</t>
  </si>
  <si>
    <t>=IFERROR(NF($E29,"U_PONO"),"-")</t>
  </si>
  <si>
    <t>=SUM(N29-V29)</t>
  </si>
  <si>
    <t>=IFERROR(AE29/AB29,0)</t>
  </si>
  <si>
    <t>=IFERROR(NF($E30,"U_PONO"),"-")</t>
  </si>
  <si>
    <t>=SUM(N30-V30)</t>
  </si>
  <si>
    <t>=IFERROR(AE30/AB30,0)</t>
  </si>
  <si>
    <t>=IFERROR(NF($E31,"U_PONO"),"-")</t>
  </si>
  <si>
    <t>=SUM(N31-V31)</t>
  </si>
  <si>
    <t>=IFERROR(AE31/AB31,0)</t>
  </si>
  <si>
    <t>=IFERROR(NF($E32,"U_PONO"),"-")</t>
  </si>
  <si>
    <t>=SUM(N32-V32)</t>
  </si>
  <si>
    <t>=IFERROR(AE32/AB32,0)</t>
  </si>
  <si>
    <t>=MONTH(N33)</t>
  </si>
  <si>
    <t>=YEAR(N33)</t>
  </si>
  <si>
    <t>=IFERROR(NF($E33,"U_MSPCN"),"-")</t>
  </si>
  <si>
    <t>=IFERROR(NF($E33,"U_PODate"),"-")</t>
  </si>
  <si>
    <t>=IFERROR(NF($E33,"DocDate"),"-")</t>
  </si>
  <si>
    <t>=SUM(N33-V33)</t>
  </si>
  <si>
    <t>=IFERROR(AE33/AB33,0)</t>
  </si>
  <si>
    <t>=IFERROR(NF($E33,"U_BPurDisc"),"-")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</si>
  <si>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</si>
  <si>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</si>
  <si>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</si>
  <si>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</si>
  <si>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=IFERROR(AE34/AB34,0)</t>
  </si>
  <si>
    <t>=IFERROR(NF($E34,"ADDRESS2"),"-")</t>
  </si>
  <si>
    <t>=IF(K35="","Hide","Show")</t>
  </si>
  <si>
    <t>=IFERROR(NF($E35,"DOCNUM"),"-")</t>
  </si>
  <si>
    <t>=IFERROR(NF($E35,"DOCDATE"),"-")</t>
  </si>
  <si>
    <t>=IFERROR(NF($E35,"U_MSENR"),"-")</t>
  </si>
  <si>
    <t>=IFERROR(NF($E35,"CARDCODE"),"-")</t>
  </si>
  <si>
    <t>=IFERROR(NF($E35,"CARDNAME"),"-")</t>
  </si>
  <si>
    <t>=IFERROR(NF($E35,"ITEMCODE"),"-")</t>
  </si>
  <si>
    <t>=IFERROR(NF($E35,"U_CUSTREF"),"-")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</si>
  <si>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</si>
  <si>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</si>
  <si>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</si>
  <si>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</si>
  <si>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=IFERROR(AE35/AB35,0)</t>
  </si>
  <si>
    <t>=IFERROR(NF($E35,"LINETOTAL"),"-")</t>
  </si>
  <si>
    <t>=IFERROR(NF($E35,"U_PODATE"),"-")</t>
  </si>
  <si>
    <t>=IFERROR(NF($E35,"U_PONO"),"-")</t>
  </si>
  <si>
    <t>="01/09/2023"</t>
  </si>
  <si>
    <t>="30/09/2023"</t>
  </si>
  <si>
    <t>="101"</t>
  </si>
  <si>
    <t>="""UICACS"","""","""",""2=DOCNUM"",""33032696"",""14=CUSTREF"",""8494022572"",""14=U_CUSTREF"",""8494022572"",""15=DOCDATE"",""8/9/2023"",""15=TAXDATE"",""8/9/2023"",""14=CARDCODE"",""CA0362-SGD"",""14=CARDNAME"",""ALEXANDRA HOSPITAL"",""14=ITEMCODE"",""MS021-10695GLP"",""14=ITEMNAME"",""MS OFFIC"&amp;"E STD 2021 SNGL LTSC"",""10=QUANTITY"",""6.000000"",""14=U_PONO"","""",""15=U_PODATE"",""6/9/2023"",""10=U_TLINTCOS"",""0.000000"",""2=SLPCODE"",""101"",""14=SLPNAME"",""E0001-MM"",""14=MEMO"",""MELIZA MARQUEZ"",""14=CONTACTNAME"",""MELVIN TAN"",""10=LINETOTAL"",""2433.720000"",""14=U_ENR"","""""&amp;",""14=U_MSENR"",""S7138270"",""14=U_MSPCN"",""871D43D1"",""14=ADDRESS2"",""MUN KWONG CHING_x000D_ALEXANDRA HOSPITAL BLOCK 20B, 378 ALEXANDRA ROAD  SINGAPORE 159964_x000D__x000D_TEL: _x000D_FAX: _x000D_EMAIL: Mun_Kwong_Ching@nuhs.edu.sg"""</t>
  </si>
  <si>
    <t>="""UICACS"","""","""",""2=DOCNUM"",""33032709"",""14=CUSTREF"",""8711161327"",""14=U_CUSTREF"",""8711161327"",""15=DOCDATE"",""12/9/2023"",""15=TAXDATE"",""12/9/2023"",""14=CARDCODE"",""CN0384-SGD"",""14=CARDNAME"",""NG TENG FONG GENERAL HOSPITAL"",""14=ITEMCODE"",""MS7JQ-00355GLP"",""14=ITEMNA"&amp;"ME"",""MS SQLSVRENTCORE SNGL SA MVL 2LIC CORELIC"",""10=QUANTITY"",""1.000000"",""14=U_PONO"",""945668/ 945668A"",""15=U_PODATE"",""8/9/2023"",""10=U_TLINTCOS"",""0.000000"",""2=SLPCODE"",""101"",""14=SLPNAME"",""E0001-MM"",""14=MEMO"",""MELIZA MARQUEZ"",""14=CONTACTNAME"",""E-INVOICE (AP"&amp;" DIRECT)"",""10=LINETOTAL"",""7358.690000"",""14=U_ENR"","""",""14=U_MSENR"",""S7138270"",""14=U_MSPCN"",""BB5B28CB"",""14=ADDRESS2"",""NOREEN TAMBY_x000D_NG TENG FONG GENERAL HOSPITAL NO. 1 JURONG EAST STREET 21,  SINGAPORE 609606_x000D_NOREEN TAMBY_x000D_TEL: 6716 3637_x000D_FAX: _x000D_EMAIL: Noreen_T"&amp;"amby@juronghealth.com.sg"""</t>
  </si>
  <si>
    <t>="""UICACS"","""","""",""2=DOCNUM"",""33032709"",""14=CUSTREF"",""8711161327"",""14=U_CUSTREF"",""8711161327"",""15=DOCDATE"",""12/9/2023"",""15=TAXDATE"",""12/9/2023"",""14=CARDCODE"",""CN0384-SGD"",""14=CARDNAME"",""NG TENG FONG GENERAL HOSPITAL"",""14=ITEMCODE"",""MS359-01014GLP"",""14=ITEMNA"&amp;"ME"",""MS SQL CAL SNGL SA MVL USER CAL"",""10=QUANTITY"",""15.000000"",""14=U_PONO"",""945668/ 945668A"",""15=U_PODATE"",""8/9/2023"",""10=U_TLINTCOS"",""0.000000"",""2=SLPCODE"",""101"",""14=SLPNAME"",""E0001-MM"",""14=MEMO"",""MELIZA MARQUEZ"",""14=CONTACTNAME"",""E-INVOICE (AP DIRECT)"""&amp;",""10=LINETOTAL"",""1792.500000"",""14=U_ENR"","""",""14=U_MSENR"",""S7138270"",""14=U_MSPCN"",""BB5B28CB"",""14=ADDRESS2"",""NOREEN TAMBY_x000D_NG TENG FONG GENERAL HOSPITAL NO. 1 JURONG EAST STREET 21,  SINGAPORE 609606_x000D_NOREEN TAMBY_x000D_TEL: 6716 3637_x000D_FAX: _x000D_EMAIL: Noreen_Tamby@juro"&amp;"nghealth.com.sg"""</t>
  </si>
  <si>
    <t>="""UICACS"","""","""",""2=DOCNUM"",""33032709"",""14=CUSTREF"",""8711161327"",""14=U_CUSTREF"",""8711161327"",""15=DOCDATE"",""12/9/2023"",""15=TAXDATE"",""12/9/2023"",""14=CARDCODE"",""CN0384-SGD"",""14=CARDNAME"",""NG TENG FONG GENERAL HOSPITAL"",""14=ITEMCODE"",""MS359-00800GLP"",""14=ITEMNA"&amp;"ME"",""MS SQL CAL ENGLISH SA MVL DEVICE CAL"",""10=QUANTITY"",""7.000000"",""14=U_PONO"",""945668/ 945668A"",""15=U_PODATE"",""8/9/2023"",""10=U_TLINTCOS"",""0.000000"",""2=SLPCODE"",""101"",""14=SLPNAME"",""E0001-MM"",""14=MEMO"",""MELIZA MARQUEZ"",""14=CONTACTNAME"",""E-INVOICE (AP DIRE"&amp;"CT)"",""10=LINETOTAL"",""836.500000"",""14=U_ENR"","""",""14=U_MSENR"",""S7138270"",""14=U_MSPCN"",""BB5B28CB"",""14=ADDRESS2"",""NOREEN TAMBY_x000D_NG TENG FONG GENERAL HOSPITAL NO. 1 JURONG EAST STREET 21,  SINGAPORE 609606_x000D_NOREEN TAMBY_x000D_TEL: 6716 3637_x000D_FAX: _x000D_EMAIL: Noreen_Tamby@j"&amp;"uronghealth.com.sg"""</t>
  </si>
  <si>
    <t>="""UICACS"","""","""",""2=DOCNUM"",""33032709"",""14=CUSTREF"",""8711161327"",""14=U_CUSTREF"",""8711161327"",""15=DOCDATE"",""12/9/2023"",""15=TAXDATE"",""12/9/2023"",""14=CARDCODE"",""CN0384-SGD"",""14=CARDNAME"",""NG TENG FONG GENERAL HOSPITAL"",""14=ITEMCODE"",""MS9EA-00268GLP"",""14=ITEMNA"&amp;"ME"",""MS WINSVRDCCORE SNGL SA MVL 2LIC CORELIC"",""10=QUANTITY"",""16.000000"",""14=U_PONO"",""945668/ 945668A"",""15=U_PODATE"",""8/9/2023"",""10=U_TLINTCOS"",""0.000000"",""2=SLPCODE"",""101"",""14=SLPNAME"",""E0001-MM"",""14=MEMO"",""MELIZA MARQUEZ"",""14=CONTACTNAME"",""E-INVOICE (AP"&amp;" DIRECT)"",""10=LINETOTAL"",""5987.680000"",""14=U_ENR"","""",""14=U_MSENR"",""S7138270"",""14=U_MSPCN"",""BB5B28CB"",""14=ADDRESS2"",""NOREEN TAMBY_x000D_NG TENG FONG GENERAL HOSPITAL NO. 1 JURONG EAST STREET 21,  SINGAPORE 609606_x000D_NOREEN TAMBY_x000D_TEL: 6716 3637_x000D_FAX: _x000D_EMAIL: Noreen_T"&amp;"amby@juronghealth.com.sg"""</t>
  </si>
  <si>
    <t>="""UICACS"","""","""",""2=DOCNUM"",""33032709"",""14=CUSTREF"",""8711161327"",""14=U_CUSTREF"",""8711161327"",""15=DOCDATE"",""12/9/2023"",""15=TAXDATE"",""12/9/2023"",""14=CARDCODE"",""CN0384-SGD"",""14=CARDNAME"",""NG TENG FONG GENERAL HOSPITAL"",""14=ITEMCODE"",""MS9EA-00268GLP"",""14=ITEMNA"&amp;"ME"",""MS WINSVRDCCORE SNGL SA MVL 2LIC CORELIC"",""10=QUANTITY"",""16.000000"",""14=U_PONO"",""945668/ 945668A"",""15=U_PODATE"",""8/9/2023"",""10=U_TLINTCOS"",""0.000000"",""2=SLPCODE"",""101"",""14=SLPNAME"",""E0001-MM"",""14=MEMO"",""MELIZA MARQUEZ"",""14=CONTACTNAME"",""E-INVOICE (AP"&amp;" DIRECT)"",""10=LINETOTAL"",""6280.800000"",""14=U_ENR"","""",""14=U_MSENR"",""S7138270"",""14=U_MSPCN"",""BB5B28CB"",""14=ADDRESS2"",""NOREEN TAMBY_x000D_NG TENG FONG GENERAL HOSPITAL NO. 1 JURONG EAST STREET 21,  SINGAPORE 609606_x000D_NOREEN TAMBY_x000D_TEL: 6716 3637_x000D_FAX: _x000D_EMAIL: Noreen_T"&amp;"amby@juronghealth.com.sg"""</t>
  </si>
  <si>
    <t>="""UICACS"","""","""",""2=DOCNUM"",""33032709"",""14=CUSTREF"",""8711161327"",""14=U_CUSTREF"",""8711161327"",""15=DOCDATE"",""12/9/2023"",""15=TAXDATE"",""12/9/2023"",""14=CARDCODE"",""CN0384-SGD"",""14=CARDNAME"",""NG TENG FONG GENERAL HOSPITAL"",""14=ITEMCODE"",""MS3VU-00044GLP"",""14=ITEMNA"&amp;"ME"",""MS MSDNPLTFRMS ALNG SA MVL"",""10=QUANTITY"",""16.000000"",""14=U_PONO"",""945668/ 945668A"",""15=U_PODATE"",""8/9/2023"",""10=U_TLINTCOS"",""0.000000"",""2=SLPCODE"",""101"",""14=SLPNAME"",""E0001-MM"",""14=MEMO"",""MELIZA MARQUEZ"",""14=CONTACTNAME"",""E-INVOICE (AP DIRECT)"",""10="&amp;"LINETOTAL"",""37514.880000"",""14=U_ENR"","""",""14=U_MSENR"",""S7138270"",""14=U_MSPCN"",""BB5B28CB"",""14=ADDRESS2"",""NOREEN TAMBY_x000D_NG TENG FONG GENERAL HOSPITAL NO. 1 JURONG EAST STREET 21,  SINGAPORE 609606_x000D_NOREEN TAMBY_x000D_TEL: 6716 3637_x000D_FAX: _x000D_EMAIL: Noreen_Tamby@juronghe"&amp;"alth.com.sg"""</t>
  </si>
  <si>
    <t>="""UICACS"","""","""",""2=DOCNUM"",""33032709"",""14=CUSTREF"",""8711161327"",""14=U_CUSTREF"",""8711161327"",""15=DOCDATE"",""12/9/2023"",""15=TAXDATE"",""12/9/2023"",""14=CARDCODE"",""CN0384-SGD"",""14=CARDNAME"",""NG TENG FONG GENERAL HOSPITAL"",""14=ITEMCODE"",""MS228-04529GLP"",""14=ITEMNA"&amp;"ME"",""MS SQLSVRSTD SNGL SA MVL"",""10=QUANTITY"",""1.000000"",""14=U_PONO"",""945668/ 945668A"",""15=U_PODATE"",""8/9/2023"",""10=U_TLINTCOS"",""0.000000"",""2=SLPCODE"",""101"",""14=SLPNAME"",""E0001-MM"",""14=MEMO"",""MELIZA MARQUEZ"",""14=CONTACTNAME"",""E-INVOICE (AP DIRECT)"",""10=LIN"&amp;"ETOTAL"",""501.610000"",""14=U_ENR"","""",""14=U_MSENR"",""S7138270"",""14=U_MSPCN"",""BB5B28CB"",""14=ADDRESS2"",""NOREEN TAMBY_x000D_NG TENG FONG GENERAL HOSPITAL NO. 1 JURONG EAST STREET 21,  SINGAPORE 609606_x000D_NOREEN TAMBY_x000D_TEL: 6716 3637_x000D_FAX: _x000D_EMAIL: Noreen_Tamby@juronghealth."&amp;"com.sg"""</t>
  </si>
  <si>
    <t>="""UICACS"","""","""",""2=DOCNUM"",""33032709"",""14=CUSTREF"",""8711161327"",""14=U_CUSTREF"",""8711161327"",""15=DOCDATE"",""12/9/2023"",""15=TAXDATE"",""12/9/2023"",""14=CARDCODE"",""CN0384-SGD"",""14=CARDNAME"",""NG TENG FONG GENERAL HOSPITAL"",""14=ITEMCODE"",""MS228-04529GLP"",""14=ITEMNA"&amp;"ME"",""MS SQLSVRSTD SNGL SA MVL"",""10=QUANTITY"",""1.000000"",""14=U_PONO"",""945668/ 945668A"",""15=U_PODATE"",""8/9/2023"",""10=U_TLINTCOS"",""0.000000"",""2=SLPCODE"",""101"",""14=SLPNAME"",""E0001-MM"",""14=MEMO"",""MELIZA MARQUEZ"",""14=CONTACTNAME"",""E-INVOICE (AP DIRECT)"",""10=LIN"&amp;"ETOTAL"",""478.200000"",""14=U_ENR"","""",""14=U_MSENR"",""S7138270"",""14=U_MSPCN"",""BB5B28CB"",""14=ADDRESS2"",""NOREEN TAMBY_x000D_NG TENG FONG GENERAL HOSPITAL NO. 1 JURONG EAST STREET 21,  SINGAPORE 609606_x000D_NOREEN TAMBY_x000D_TEL: 6716 3637_x000D_FAX: _x000D_EMAIL: Noreen_Tamby@juronghealth."&amp;"com.sg"""</t>
  </si>
  <si>
    <t>="""UICACS"","""","""",""2=DOCNUM"",""33032844"",""14=CUSTREF"",""8494022884"",""14=U_CUSTREF"",""8494022884"",""15=DOCDATE"",""28/9/2023"",""15=TAXDATE"",""28/9/2023"",""14=CARDCODE"",""CA0362-SGD"",""14=CARDNAME"",""ALEXANDRA HOSPITAL"",""14=ITEMCODE"",""MS9EA-00263GLP"",""14=ITEMNAME"",""MS WIN"&amp;" SERVER DC CORE SLNG LSA 16L"",""10=QUANTITY"",""4.000000"",""14=U_PONO"",""ESU946015"",""15=U_PODATE"",""27/9/2023"",""10=U_TLINTCOS"",""0.000000"",""2=SLPCODE"",""101"",""14=SLPNAME"",""E0001-MM"",""14=MEMO"",""MELIZA MARQUEZ"",""14=CONTACTNAME"",""LILIAN TANG LING LEE"",""10=LINETOTAL"""&amp;",""35032.760000"",""14=U_ENR"","""",""14=U_MSENR"",""S7138270"",""14=U_MSPCN"",""871D43D1"",""14=ADDRESS2"",""ALEXANDRA HOSPITAL (Evan)_x000D_MATERIAL MANAGEMENT DEPT BLOCK 21- 378 ALEXANDRA ROAD,  SINGAPORE 15996_x000D_Evan Zheng Yi Ting (Alexandra Campus)_x000D_TEL: _x000D_FAX: _x000D_EMAIL: Evan_Ti"&amp;"ng@nuhs.edu.sg"""</t>
  </si>
  <si>
    <t>=MONTH(N34)</t>
  </si>
  <si>
    <t>=YEAR(N34)</t>
  </si>
  <si>
    <t>=IFERROR(NF($E34,"U_MSPCN"),"-")</t>
  </si>
  <si>
    <t>=IFERROR(NF($E34,"U_PODate"),"-")</t>
  </si>
  <si>
    <t>=IFERROR(NF($E34,"DocDate"),"-")</t>
  </si>
  <si>
    <t>=SUM(N34-V34)</t>
  </si>
  <si>
    <t>=IFERROR(NF($E34,"U_BPurDisc"),"-")</t>
  </si>
  <si>
    <t>=IFERROR(NF($E34,"U_SWSub"),"-")</t>
  </si>
  <si>
    <t>=IFERROR(NF($E34,"U_LicComDt"),"-")</t>
  </si>
  <si>
    <t>=IFERROR(NF($E34,"U_LicEndDt"),"-")</t>
  </si>
  <si>
    <t>=IFERROR(NF($E34,"Comments"),"-")</t>
  </si>
  <si>
    <t>=IFERROR(NF($E35,"ADDRESS2"),"-")</t>
  </si>
  <si>
    <t>=IF(K36="","Hide","Show")</t>
  </si>
  <si>
    <t>=IFERROR(NF($E36,"DOCNUM"),"-")</t>
  </si>
  <si>
    <t>=IFERROR(NF($E36,"DOCDATE"),"-")</t>
  </si>
  <si>
    <t>=IFERROR(NF($E36,"U_MSENR"),"-")</t>
  </si>
  <si>
    <t>=IFERROR(NF($E36,"CARDCODE"),"-")</t>
  </si>
  <si>
    <t>=IFERROR(NF($E36,"CARDNAME"),"-")</t>
  </si>
  <si>
    <t>=IFERROR(NF($E36,"ITEMCODE"),"-")</t>
  </si>
  <si>
    <t>=IFERROR(NF($E36,"U_CUSTREF"),"-")</t>
  </si>
  <si>
    <t>=IFERROR(NF($E36,"ITEMNAME"),"-")</t>
  </si>
  <si>
    <t>=IFERROR(NF($E36,"MEMO"),"-")</t>
  </si>
  <si>
    <t>=IFERROR(NF($E36,"QUANTITY"),"-")</t>
  </si>
  <si>
    <t>=IFERROR(NF($E36,"CONTACTNAME"),"-")</t>
  </si>
  <si>
    <t>=IFERROR(AE36/AB36,0)</t>
  </si>
  <si>
    <t>=IFERROR(NF($E36,"LINETOTAL"),"-")</t>
  </si>
  <si>
    <t>=IFERROR(NF($E36,"U_PODATE"),"-")</t>
  </si>
  <si>
    <t>=IFERROR(NF($E36,"U_PONO"),"-")</t>
  </si>
  <si>
    <t>=SUBTOTAL(9,AD24:AD37)</t>
  </si>
  <si>
    <t>=SUBTOTAL(9,AE24:AE37)</t>
  </si>
  <si>
    <t/>
  </si>
  <si>
    <t>S7138270</t>
  </si>
  <si>
    <t>AB57EDFE</t>
  </si>
  <si>
    <t>CN0245-SGD</t>
  </si>
  <si>
    <t>NATIONAL UNIVERSITY HEALTH SYSTEM PTE. LTD.</t>
  </si>
  <si>
    <t>7452005572</t>
  </si>
  <si>
    <t>MSD86-05988GLP</t>
  </si>
  <si>
    <t>MS VISIO STD 2021 SNGL LTSC</t>
  </si>
  <si>
    <t>MELIZA MARQUEZ</t>
  </si>
  <si>
    <t>E-INVOICE(AP DIRECT)</t>
  </si>
  <si>
    <t>-</t>
  </si>
  <si>
    <t>HOO YEN YING_x000D_NATIONAL UNIVERSITY HEALTH SYSTEM PTE. LTD. 1E KENT RIDGEE ROAD, TOWER BLOCK , LEVEL 6 SINGAPORE_x000D_HOO YEN YING_x000D_TEL: 6772 6357_x000D_FAX: _x000D_EMAIL:</t>
  </si>
  <si>
    <t>871D43D1</t>
  </si>
  <si>
    <t>CA0362-SGD</t>
  </si>
  <si>
    <t>ALEXANDRA HOSPITAL</t>
  </si>
  <si>
    <t>8494022572</t>
  </si>
  <si>
    <t>MS021-10695GLP</t>
  </si>
  <si>
    <t>MS OFFICE STD 2021 SNGL LTSC</t>
  </si>
  <si>
    <t>MELVIN TAN</t>
  </si>
  <si>
    <t>MUN KWONG CHING_x000D_ALEXANDRA HOSPITAL BLOCK 20B, 378 ALEXANDRA ROAD  SINGAPORE 159964_x000D__x000D_TEL: _x000D_FAX: _x000D_EMAIL: Mun_Kwong_Ching@nuhs.edu.sg</t>
  </si>
  <si>
    <t>BB5B28CB</t>
  </si>
  <si>
    <t>CN0384-SGD</t>
  </si>
  <si>
    <t>NG TENG FONG GENERAL HOSPITAL</t>
  </si>
  <si>
    <t>8711161327</t>
  </si>
  <si>
    <t>945668/ 945668A</t>
  </si>
  <si>
    <t>MS7JQ-00355GLP</t>
  </si>
  <si>
    <t>MS SQLSVRENTCORE SNGL SA MVL 2LIC CORELIC</t>
  </si>
  <si>
    <t>E-INVOICE (AP DIRECT)</t>
  </si>
  <si>
    <t>NOREEN TAMBY_x000D_NG TENG FONG GENERAL HOSPITAL NO. 1 JURONG EAST STREET 21,  SINGAPORE 609606_x000D_NOREEN TAMBY_x000D_TEL: 6716 3637_x000D_FAX: _x000D_EMAIL: Noreen_Tamby@juronghealth.com.sg</t>
  </si>
  <si>
    <t>MS359-01014GLP</t>
  </si>
  <si>
    <t>MS SQL CAL SNGL SA MVL USER CAL</t>
  </si>
  <si>
    <t>MS359-00800GLP</t>
  </si>
  <si>
    <t>MS SQL CAL ENGLISH SA MVL DEVICE CAL</t>
  </si>
  <si>
    <t>MS9EA-00268GLP</t>
  </si>
  <si>
    <t>MS WINSVRDCCORE SNGL SA MVL 2LIC CORELIC</t>
  </si>
  <si>
    <t>MS3VU-00044GLP</t>
  </si>
  <si>
    <t>MS MSDNPLTFRMS ALNG SA MVL</t>
  </si>
  <si>
    <t>MS228-04529GLP</t>
  </si>
  <si>
    <t>MS SQLSVRSTD SNGL SA MVL</t>
  </si>
  <si>
    <t>8494022884</t>
  </si>
  <si>
    <t>ESU946015</t>
  </si>
  <si>
    <t>MS9EA-00263GLP</t>
  </si>
  <si>
    <t>MS WIN SERVER DC CORE SLNG LSA 16L</t>
  </si>
  <si>
    <t>LILIAN TANG LING LEE</t>
  </si>
  <si>
    <t>ALEXANDRA HOSPITAL (Evan)_x000D_MATERIAL MANAGEMENT DEPT BLOCK 21- 378 ALEXANDRA ROAD,  SINGAPORE 15996_x000D_Evan Zheng Yi Ting (Alexandra Campus)_x000D_TEL: _x000D_FAX: _x000D_EMAIL: Evan_Ting@nuhs.edu.sg</t>
  </si>
  <si>
    <t>"UICACS","","","2=DOCNUM","33032680","14=CUSTREF","7452005572","14=U_CUSTREF","7452005572","15=DOCDATE","5/9/2023","15=TAXDATE","5/9/2023","14=CARDCODE","CN0245-SGD","14=CARDNAME","NATIONAL UNIVERSITY HEALTH SYSTEM PTE. LTD.","14=ITEMCODE","MSD86-05988GLP","14=ITEMNAME","MS VISIO STD 2021 SNGL LTSC","10=QUANTITY","2.000000","14=U_PONO","","15=U_PODATE","5/9/2023","10=U_TLINTCOS","0.000000","2=SLPCODE","101","14=SLPNAME","E0001-MM","14=MEMO","MELIZA MARQUEZ","14=CONTACTNAME","E-INVOICE(AP DIRECT)","10=LINETOTAL","557.600000","14=U_ENR","","14=U_MSENR","S7138270","14=U_MSPCN","AB57EDFE","14=ADDRESS2","HOO YEN YING_x000D_NATIONAL UNIVERSITY HEALTH SYSTEM PTE. LTD. 1E KENT RIDGEE ROAD, TOWER BLOCK , LEVEL 6 SINGAPORE_x000D_HOO YEN YING_x000D_TEL: 6772 6357_x000D_FAX: _x000D_EMAIL:"</t>
  </si>
  <si>
    <t xml:space="preserve"> NATIONAL UNIVERSITY HEALTH SYSTEM ( NUHS GROUP) </t>
  </si>
  <si>
    <t>License with Software Assurance</t>
  </si>
  <si>
    <t>ESU945580</t>
  </si>
  <si>
    <t>Perpetual</t>
  </si>
  <si>
    <t>ESU945602 </t>
  </si>
  <si>
    <t>PO#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</si>
</sst>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name val="Aharoni"/>
      <charset val="177"/>
    </font>
    <font>
      <sz val="10"/>
      <color rgb="FF000000"/>
      <name val="Arial, Times New Roman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67" fontId="10" fillId="3" borderId="0" xfId="0" applyNumberFormat="1" applyFont="1" applyFill="1" applyAlignment="1">
      <alignment horizontal="center" vertical="center"/>
    </xf>
    <xf numFmtId="40" fontId="10" fillId="3" borderId="0" xfId="0" applyNumberFormat="1" applyFont="1" applyFill="1" applyAlignment="1">
      <alignment horizontal="center" vertical="center"/>
    </xf>
    <xf numFmtId="165" fontId="10" fillId="3" borderId="0" xfId="2" applyNumberFormat="1" applyFont="1" applyFill="1" applyAlignment="1">
      <alignment horizontal="left" vertical="center"/>
    </xf>
    <xf numFmtId="0" fontId="12" fillId="0" borderId="0" xfId="0" applyFont="1" applyAlignment="1">
      <alignment vertical="top"/>
    </xf>
    <xf numFmtId="167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/>
    <xf numFmtId="40" fontId="12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1" fontId="0" fillId="2" borderId="0" xfId="0" applyNumberFormat="1" applyFill="1" applyAlignment="1">
      <alignment vertical="top"/>
    </xf>
    <xf numFmtId="1" fontId="4" fillId="0" borderId="0" xfId="1" applyNumberFormat="1" applyFont="1" applyAlignment="1">
      <alignment horizontal="center" vertical="top"/>
    </xf>
    <xf numFmtId="1" fontId="10" fillId="3" borderId="0" xfId="0" applyNumberFormat="1" applyFont="1" applyFill="1" applyAlignment="1">
      <alignment horizontal="center" vertical="center" wrapText="1"/>
    </xf>
    <xf numFmtId="15" fontId="0" fillId="0" borderId="0" xfId="0" applyNumberFormat="1" applyAlignment="1">
      <alignment vertical="top"/>
    </xf>
    <xf numFmtId="15" fontId="0" fillId="0" borderId="0" xfId="0" applyNumberFormat="1" applyAlignment="1">
      <alignment horizontal="center" vertical="top"/>
    </xf>
    <xf numFmtId="0" fontId="16" fillId="0" borderId="0" xfId="0" applyFont="1"/>
    <xf numFmtId="16" fontId="0" fillId="0" borderId="0" xfId="0" applyNumberFormat="1" applyAlignment="1">
      <alignment vertical="top"/>
    </xf>
    <xf numFmtId="0" fontId="15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184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"01/09/2023"</f>
        <v>01/09/2023</v>
      </c>
    </row>
    <row r="4" spans="1:6">
      <c r="A4" s="1" t="s">
        <v>0</v>
      </c>
      <c r="B4" s="4" t="s">
        <v>6</v>
      </c>
      <c r="C4" s="5" t="str">
        <f>"30/09/2023"</f>
        <v>30/09/2023</v>
      </c>
    </row>
    <row r="5" spans="1:6">
      <c r="A5" s="1" t="s">
        <v>0</v>
      </c>
      <c r="B5" s="4" t="s">
        <v>26</v>
      </c>
      <c r="C5" s="4" t="str">
        <f>"101"</f>
        <v>101</v>
      </c>
      <c r="D5" s="4" t="s">
        <v>3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01/Sep/2023..30/Sep/2023</v>
      </c>
    </row>
    <row r="9" spans="1:6">
      <c r="A9" s="1" t="s">
        <v>9</v>
      </c>
      <c r="C9" s="3" t="str">
        <f>TEXT($C$3,"yyyyMMdd") &amp; ".." &amp; TEXT($C$4,"yyyyMMdd")</f>
        <v>20230901..20230930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43"/>
  <sheetViews>
    <sheetView tabSelected="1" topLeftCell="K19" zoomScale="85" zoomScaleNormal="85" workbookViewId="0">
      <selection activeCell="S37" sqref="S37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7.42578125" style="17" customWidth="1"/>
    <col min="17" max="17" width="8.85546875" style="4" bestFit="1" customWidth="1"/>
    <col min="18" max="18" width="11.85546875" style="4" bestFit="1" customWidth="1"/>
    <col min="19" max="19" width="45" style="4" bestFit="1" customWidth="1"/>
    <col min="20" max="20" width="15.140625" style="3" bestFit="1" customWidth="1"/>
    <col min="21" max="21" width="15.140625" style="3" customWidth="1"/>
    <col min="22" max="22" width="10.7109375" style="3" bestFit="1" customWidth="1"/>
    <col min="23" max="23" width="10.85546875" style="4" bestFit="1" customWidth="1"/>
    <col min="24" max="24" width="17.85546875" style="19" customWidth="1"/>
    <col min="25" max="25" width="9.140625" style="4" hidden="1" customWidth="1"/>
    <col min="26" max="26" width="17.7109375" style="4" hidden="1" customWidth="1"/>
    <col min="27" max="27" width="17" style="4" bestFit="1" customWidth="1"/>
    <col min="28" max="28" width="10.5703125" style="4" bestFit="1" customWidth="1"/>
    <col min="29" max="29" width="21.42578125" style="19" bestFit="1" customWidth="1"/>
    <col min="30" max="30" width="14.42578125" style="4" customWidth="1"/>
    <col min="31" max="31" width="12.28515625" style="4" customWidth="1"/>
    <col min="32" max="32" width="6.85546875" style="4" customWidth="1"/>
    <col min="33" max="33" width="10.42578125" style="4" customWidth="1"/>
    <col min="34" max="34" width="8.5703125" style="4" customWidth="1"/>
    <col min="35" max="35" width="20.85546875" style="4" customWidth="1"/>
    <col min="36" max="36" width="10.7109375" style="4" bestFit="1" customWidth="1"/>
    <col min="37" max="37" width="18.28515625" style="4" bestFit="1" customWidth="1"/>
    <col min="38" max="38" width="18.85546875" style="4" customWidth="1"/>
    <col min="39" max="39" width="44.5703125" style="38" customWidth="1"/>
    <col min="40" max="40" width="33.5703125" style="38" customWidth="1"/>
    <col min="41" max="41" width="20.7109375" style="4" customWidth="1"/>
    <col min="42" max="42" width="24.7109375" style="21" customWidth="1"/>
    <col min="43" max="43" width="19" style="21" customWidth="1"/>
    <col min="44" max="44" width="20" style="21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186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X1" s="69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J1" s="1" t="s">
        <v>18</v>
      </c>
      <c r="AK1" s="1" t="s">
        <v>18</v>
      </c>
      <c r="AM1" s="37"/>
      <c r="AN1" s="37"/>
      <c r="AP1" s="22"/>
      <c r="AQ1" s="22"/>
      <c r="AR1" s="22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7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7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7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5"/>
    </row>
    <row r="9" spans="1:46" hidden="1">
      <c r="A9" s="1" t="s">
        <v>7</v>
      </c>
      <c r="K9" s="45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20230901..20230930</v>
      </c>
      <c r="K11" s="45"/>
    </row>
    <row r="12" spans="1:46" hidden="1">
      <c r="A12" s="1" t="s">
        <v>7</v>
      </c>
      <c r="C12" s="4" t="s">
        <v>28</v>
      </c>
      <c r="E12" s="4" t="str">
        <f>Option!$C$5</f>
        <v>101</v>
      </c>
      <c r="K12" s="45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4" hidden="1">
      <c r="A17" s="1" t="s">
        <v>7</v>
      </c>
    </row>
    <row r="18" spans="1:44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X18" s="29"/>
      <c r="AC18" s="29"/>
      <c r="AM18" s="39"/>
      <c r="AN18" s="39"/>
      <c r="AP18" s="26"/>
      <c r="AQ18" s="26"/>
      <c r="AR18" s="26"/>
    </row>
    <row r="20" spans="1:44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7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44" s="43" customFormat="1" ht="18.75">
      <c r="A21" s="42"/>
      <c r="B21" s="42"/>
      <c r="I21" s="44"/>
      <c r="K21" s="76" t="s">
        <v>527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</row>
    <row r="22" spans="1:44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7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44" s="56" customFormat="1" ht="31.5">
      <c r="A23" s="55"/>
      <c r="B23" s="55"/>
      <c r="E23" s="57" t="s">
        <v>29</v>
      </c>
      <c r="I23" s="58"/>
      <c r="K23" s="51" t="s">
        <v>75</v>
      </c>
      <c r="L23" s="51" t="s">
        <v>76</v>
      </c>
      <c r="M23" s="51" t="s">
        <v>14</v>
      </c>
      <c r="N23" s="51" t="s">
        <v>16</v>
      </c>
      <c r="O23" s="59" t="s">
        <v>30</v>
      </c>
      <c r="P23" s="50" t="s">
        <v>33</v>
      </c>
      <c r="Q23" s="50" t="s">
        <v>77</v>
      </c>
      <c r="R23" s="51" t="s">
        <v>31</v>
      </c>
      <c r="S23" s="50" t="s">
        <v>38</v>
      </c>
      <c r="T23" s="50" t="s">
        <v>34</v>
      </c>
      <c r="U23" s="51" t="s">
        <v>532</v>
      </c>
      <c r="V23" s="51" t="s">
        <v>17</v>
      </c>
      <c r="W23" s="51" t="s">
        <v>79</v>
      </c>
      <c r="X23" s="71" t="s">
        <v>80</v>
      </c>
      <c r="Y23" s="53" t="s">
        <v>36</v>
      </c>
      <c r="Z23" s="60" t="s">
        <v>12</v>
      </c>
      <c r="AA23" s="60" t="s">
        <v>32</v>
      </c>
      <c r="AB23" s="50" t="s">
        <v>13</v>
      </c>
      <c r="AC23" s="50" t="s">
        <v>37</v>
      </c>
      <c r="AD23" s="50" t="s">
        <v>56</v>
      </c>
      <c r="AE23" s="61" t="s">
        <v>57</v>
      </c>
      <c r="AF23" s="61" t="s">
        <v>81</v>
      </c>
      <c r="AG23" s="49" t="s">
        <v>82</v>
      </c>
      <c r="AH23" s="50" t="s">
        <v>83</v>
      </c>
      <c r="AI23" s="51" t="s">
        <v>84</v>
      </c>
      <c r="AJ23" s="50" t="s">
        <v>85</v>
      </c>
      <c r="AK23" s="50" t="s">
        <v>86</v>
      </c>
      <c r="AL23" s="53" t="s">
        <v>87</v>
      </c>
      <c r="AM23" s="54" t="s">
        <v>88</v>
      </c>
      <c r="AN23" s="54" t="s">
        <v>89</v>
      </c>
      <c r="AO23" s="54" t="s">
        <v>90</v>
      </c>
      <c r="AP23" s="54" t="s">
        <v>91</v>
      </c>
      <c r="AQ23" s="54" t="s">
        <v>92</v>
      </c>
      <c r="AR23" s="54"/>
    </row>
    <row r="24" spans="1:44">
      <c r="B24" s="1" t="str">
        <f>IF(K24="","Hide","Show")</f>
        <v>Show</v>
      </c>
      <c r="C24" s="4" t="s">
        <v>48</v>
      </c>
      <c r="E24" s="12" t="s">
        <v>526</v>
      </c>
      <c r="K24" s="21">
        <f>MONTH(N24)</f>
        <v>9</v>
      </c>
      <c r="L24" s="21">
        <f>YEAR(N24)</f>
        <v>2023</v>
      </c>
      <c r="M24" s="21">
        <v>33032680</v>
      </c>
      <c r="N24" s="41">
        <v>45174</v>
      </c>
      <c r="O24" s="21" t="s">
        <v>482</v>
      </c>
      <c r="P24" s="4" t="s">
        <v>483</v>
      </c>
      <c r="Q24" s="4" t="s">
        <v>78</v>
      </c>
      <c r="R24" s="4" t="s">
        <v>484</v>
      </c>
      <c r="S24" s="4" t="s">
        <v>485</v>
      </c>
      <c r="T24" s="3" t="s">
        <v>486</v>
      </c>
      <c r="U24" s="3" t="s">
        <v>529</v>
      </c>
      <c r="V24" s="47">
        <v>45174</v>
      </c>
      <c r="W24" s="47">
        <v>45174</v>
      </c>
      <c r="X24" s="48">
        <f>SUM(N24-V24)</f>
        <v>0</v>
      </c>
      <c r="Y24" s="48" t="s">
        <v>487</v>
      </c>
      <c r="Z24" s="4" t="s">
        <v>488</v>
      </c>
      <c r="AA24" s="4" t="s">
        <v>489</v>
      </c>
      <c r="AB24" s="62">
        <v>2</v>
      </c>
      <c r="AC24" s="48" t="s">
        <v>490</v>
      </c>
      <c r="AD24" s="62">
        <f>IFERROR(AE24/AB24,0)</f>
        <v>278.8</v>
      </c>
      <c r="AE24" s="40">
        <v>557.6</v>
      </c>
      <c r="AF24" s="40" t="s">
        <v>491</v>
      </c>
      <c r="AG24" s="40">
        <v>557.6</v>
      </c>
      <c r="AH24" s="66" t="s">
        <v>93</v>
      </c>
      <c r="AI24" s="52" t="s">
        <v>492</v>
      </c>
      <c r="AJ24" s="63" t="s">
        <v>78</v>
      </c>
      <c r="AK24" s="5" t="s">
        <v>94</v>
      </c>
      <c r="AL24" s="4" t="s">
        <v>487</v>
      </c>
      <c r="AM24" s="4" t="s">
        <v>488</v>
      </c>
      <c r="AN24" s="64" t="s">
        <v>491</v>
      </c>
      <c r="AO24" s="4" t="s">
        <v>491</v>
      </c>
      <c r="AP24" s="21" t="s">
        <v>491</v>
      </c>
      <c r="AQ24" s="21" t="s">
        <v>530</v>
      </c>
    </row>
    <row r="25" spans="1:44">
      <c r="A25" s="1" t="s">
        <v>183</v>
      </c>
      <c r="B25" s="1" t="str">
        <f t="shared" ref="B25:B34" si="0">IF(K25="","Hide","Show")</f>
        <v>Show</v>
      </c>
      <c r="C25" s="4" t="s">
        <v>48</v>
      </c>
      <c r="E25" s="12" t="str">
        <f>"""UICACS"","""","""",""2=DOCNUM"",""33032696"",""14=CUSTREF"",""8494022572"",""14=U_CUSTREF"",""8494022572"",""15=DOCDATE"",""8/9/2023"",""15=TAXDATE"",""8/9/2023"",""14=CARDCODE"",""CA0362-SGD"",""14=CARDNAME"",""ALEXANDRA HOSPITAL"",""14=ITEMCODE"",""MS021-10695GLP"",""14=ITEMNAME"",""MS OFFIC"&amp;"E STD 2021 SNGL LTSC"",""10=QUANTITY"",""6.000000"",""14=U_PONO"","""",""15=U_PODATE"",""6/9/2023"",""10=U_TLINTCOS"",""0.000000"",""2=SLPCODE"",""101"",""14=SLPNAME"",""E0001-MM"",""14=MEMO"",""MELIZA MARQUEZ"",""14=CONTACTNAME"",""MELVIN TAN"",""10=LINETOTAL"",""2433.720000"",""14=U_ENR"","""""&amp;",""14=U_MSENR"",""S7138270"",""14=U_MSPCN"",""871D43D1"",""14=ADDRESS2"",""MUN KWONG CHING_x000D_ALEXANDRA HOSPITAL BLOCK 20B, 378 ALEXANDRA ROAD  SINGAPORE 159964_x000D__x000D_TEL: _x000D_FAX: _x000D_EMAIL: Mun_Kwong_Ching@nuhs.edu.sg"""</f>
        <v>"UICACS","","","2=DOCNUM","33032696","14=CUSTREF","8494022572","14=U_CUSTREF","8494022572","15=DOCDATE","8/9/2023","15=TAXDATE","8/9/2023","14=CARDCODE","CA0362-SGD","14=CARDNAME","ALEXANDRA HOSPITAL","14=ITEMCODE","MS021-10695GLP","14=ITEMNAME","MS OFFICE STD 2021 SNGL LTSC","10=QUANTITY","6.000000","14=U_PONO","","15=U_PODATE","6/9/2023","10=U_TLINTCOS","0.000000","2=SLPCODE","101","14=SLPNAME","E0001-MM","14=MEMO","MELIZA MARQUEZ","14=CONTACTNAME","MELVIN TAN","10=LINETOTAL","2433.720000","14=U_ENR","","14=U_MSENR","S7138270","14=U_MSPCN","871D43D1","14=ADDRESS2","MUN KWONG CHING_x000D_ALEXANDRA HOSPITAL BLOCK 20B, 378 ALEXANDRA ROAD  SINGAPORE 159964_x000D__x000D_TEL: _x000D_FAX: _x000D_EMAIL: Mun_Kwong_Ching@nuhs.edu.sg"</v>
      </c>
      <c r="K25" s="21">
        <f t="shared" ref="K25:K34" si="1">MONTH(N25)</f>
        <v>9</v>
      </c>
      <c r="L25" s="21">
        <f t="shared" ref="L25:L34" si="2">YEAR(N25)</f>
        <v>2023</v>
      </c>
      <c r="M25" s="21">
        <v>33032696</v>
      </c>
      <c r="N25" s="41">
        <v>45177</v>
      </c>
      <c r="O25" s="21" t="s">
        <v>482</v>
      </c>
      <c r="P25" s="4" t="s">
        <v>493</v>
      </c>
      <c r="Q25" s="4" t="s">
        <v>78</v>
      </c>
      <c r="R25" s="4" t="s">
        <v>494</v>
      </c>
      <c r="S25" s="4" t="s">
        <v>495</v>
      </c>
      <c r="T25" s="3" t="s">
        <v>496</v>
      </c>
      <c r="U25" s="74" t="s">
        <v>531</v>
      </c>
      <c r="V25" s="47">
        <v>45175</v>
      </c>
      <c r="W25" s="47">
        <v>45177</v>
      </c>
      <c r="X25" s="48">
        <f t="shared" ref="X25:X34" si="3">SUM(N25-V25)</f>
        <v>2</v>
      </c>
      <c r="Y25" s="48" t="s">
        <v>497</v>
      </c>
      <c r="Z25" s="4" t="s">
        <v>498</v>
      </c>
      <c r="AA25" s="4" t="s">
        <v>489</v>
      </c>
      <c r="AB25" s="62">
        <v>6</v>
      </c>
      <c r="AC25" s="48" t="s">
        <v>499</v>
      </c>
      <c r="AD25" s="62">
        <f t="shared" ref="AD25:AD34" si="4">IFERROR(AE25/AB25,0)</f>
        <v>405.61999999999995</v>
      </c>
      <c r="AE25" s="40">
        <v>2433.7199999999998</v>
      </c>
      <c r="AF25" s="40" t="s">
        <v>491</v>
      </c>
      <c r="AG25" s="40">
        <v>2433.7199999999998</v>
      </c>
      <c r="AH25" s="66" t="s">
        <v>93</v>
      </c>
      <c r="AI25" s="52" t="s">
        <v>500</v>
      </c>
      <c r="AJ25" s="63" t="s">
        <v>78</v>
      </c>
      <c r="AK25" s="5" t="s">
        <v>94</v>
      </c>
      <c r="AL25" s="4" t="s">
        <v>497</v>
      </c>
      <c r="AM25" s="4" t="s">
        <v>498</v>
      </c>
      <c r="AN25" s="64" t="s">
        <v>491</v>
      </c>
      <c r="AO25" s="4" t="s">
        <v>491</v>
      </c>
      <c r="AP25" s="21" t="s">
        <v>491</v>
      </c>
      <c r="AQ25" s="21" t="s">
        <v>530</v>
      </c>
    </row>
    <row r="26" spans="1:44">
      <c r="A26" s="1" t="s">
        <v>183</v>
      </c>
      <c r="B26" s="1" t="str">
        <f t="shared" si="0"/>
        <v>Show</v>
      </c>
      <c r="C26" s="4" t="s">
        <v>48</v>
      </c>
      <c r="E26" s="12" t="str">
        <f>"""UICACS"","""","""",""2=DOCNUM"",""33032709"",""14=CUSTREF"",""8711161327"",""14=U_CUSTREF"",""8711161327"",""15=DOCDATE"",""12/9/2023"",""15=TAXDATE"",""12/9/2023"",""14=CARDCODE"",""CN0384-SGD"",""14=CARDNAME"",""NG TENG FONG GENERAL HOSPITAL"",""14=ITEMCODE"",""MS7JQ-00355GLP"",""14=ITEMNA"&amp;"ME"",""MS SQLSVRENTCORE SNGL SA MVL 2LIC CORELIC"",""10=QUANTITY"",""1.000000"",""14=U_PONO"",""945668/ 945668A"",""15=U_PODATE"",""8/9/2023"",""10=U_TLINTCOS"",""0.000000"",""2=SLPCODE"",""101"",""14=SLPNAME"",""E0001-MM"",""14=MEMO"",""MELIZA MARQUEZ"",""14=CONTACTNAME"",""E-INVOICE (AP"&amp;" DIRECT)"",""10=LINETOTAL"",""7358.690000"",""14=U_ENR"","""",""14=U_MSENR"",""S7138270"",""14=U_MSPCN"",""BB5B28CB"",""14=ADDRESS2"",""NOREEN TAMBY_x000D_NG TENG FONG GENERAL HOSPITAL NO. 1 JURONG EAST STREET 21,  SINGAPORE 609606_x000D_NOREEN TAMBY_x000D_TEL: 6716 3637_x000D_FAX: _x000D_EMAIL: Noreen_T"&amp;"amby@juronghealth.com.sg"""</f>
        <v>"UICACS","","","2=DOCNUM","33032709","14=CUSTREF","8711161327","14=U_CUSTREF","8711161327","15=DOCDATE","12/9/2023","15=TAXDATE","12/9/2023","14=CARDCODE","CN0384-SGD","14=CARDNAME","NG TENG FONG GENERAL HOSPITAL","14=ITEMCODE","MS7JQ-00355GLP","14=ITEMNAME","MS SQLSVRENTCORE SNGL SA MVL 2LIC CORELIC","10=QUANTITY","1.000000","14=U_PONO","945668/ 945668A","15=U_PODATE","8/9/2023","10=U_TLINTCOS","0.000000","2=SLPCODE","101","14=SLPNAME","E0001-MM","14=MEMO","MELIZA MARQUEZ","14=CONTACTNAME","E-INVOICE (AP DIRECT)","10=LINETOTAL","7358.690000","14=U_ENR","","14=U_MSENR","S7138270","14=U_MSPCN","BB5B28CB","14=ADDRESS2","NOREEN TAMBY_x000D_NG TENG FONG GENERAL HOSPITAL NO. 1 JURONG EAST STREET 21,  SINGAPORE 609606_x000D_NOREEN TAMBY_x000D_TEL: 6716 3637_x000D_FAX: _x000D_EMAIL: Noreen_Tamby@juronghealth.com.sg"</v>
      </c>
      <c r="K26" s="21">
        <f t="shared" si="1"/>
        <v>9</v>
      </c>
      <c r="L26" s="21">
        <f t="shared" si="2"/>
        <v>2023</v>
      </c>
      <c r="M26" s="21">
        <v>33032709</v>
      </c>
      <c r="N26" s="41">
        <v>45181</v>
      </c>
      <c r="O26" s="21" t="s">
        <v>482</v>
      </c>
      <c r="P26" s="4" t="s">
        <v>501</v>
      </c>
      <c r="Q26" s="4" t="s">
        <v>78</v>
      </c>
      <c r="R26" s="4" t="s">
        <v>502</v>
      </c>
      <c r="S26" s="4" t="s">
        <v>503</v>
      </c>
      <c r="T26" s="3" t="s">
        <v>504</v>
      </c>
      <c r="U26" s="3" t="s">
        <v>505</v>
      </c>
      <c r="V26" s="47">
        <v>45177</v>
      </c>
      <c r="W26" s="47">
        <v>45181</v>
      </c>
      <c r="X26" s="48">
        <f t="shared" si="3"/>
        <v>4</v>
      </c>
      <c r="Y26" s="48" t="s">
        <v>506</v>
      </c>
      <c r="Z26" s="4" t="s">
        <v>507</v>
      </c>
      <c r="AA26" s="4" t="s">
        <v>489</v>
      </c>
      <c r="AB26" s="62">
        <v>1</v>
      </c>
      <c r="AC26" s="48" t="s">
        <v>508</v>
      </c>
      <c r="AD26" s="62">
        <f t="shared" si="4"/>
        <v>7358.69</v>
      </c>
      <c r="AE26" s="40">
        <v>7358.69</v>
      </c>
      <c r="AF26" s="40" t="s">
        <v>491</v>
      </c>
      <c r="AG26" s="40">
        <v>7358.69</v>
      </c>
      <c r="AH26" s="66" t="s">
        <v>93</v>
      </c>
      <c r="AI26" s="52" t="s">
        <v>509</v>
      </c>
      <c r="AJ26" s="63" t="s">
        <v>78</v>
      </c>
      <c r="AK26" s="5" t="s">
        <v>94</v>
      </c>
      <c r="AL26" s="4" t="s">
        <v>506</v>
      </c>
      <c r="AM26" s="4" t="s">
        <v>507</v>
      </c>
      <c r="AN26" s="4" t="s">
        <v>528</v>
      </c>
      <c r="AO26" s="72">
        <v>45170</v>
      </c>
      <c r="AP26" s="73">
        <v>45991</v>
      </c>
    </row>
    <row r="27" spans="1:44">
      <c r="A27" s="1" t="s">
        <v>183</v>
      </c>
      <c r="B27" s="1" t="str">
        <f t="shared" si="0"/>
        <v>Show</v>
      </c>
      <c r="C27" s="4" t="s">
        <v>48</v>
      </c>
      <c r="E27" s="12" t="str">
        <f>"""UICACS"","""","""",""2=DOCNUM"",""33032709"",""14=CUSTREF"",""8711161327"",""14=U_CUSTREF"",""8711161327"",""15=DOCDATE"",""12/9/2023"",""15=TAXDATE"",""12/9/2023"",""14=CARDCODE"",""CN0384-SGD"",""14=CARDNAME"",""NG TENG FONG GENERAL HOSPITAL"",""14=ITEMCODE"",""MS359-01014GLP"",""14=ITEMNA"&amp;"ME"",""MS SQL CAL SNGL SA MVL USER CAL"",""10=QUANTITY"",""15.000000"",""14=U_PONO"",""945668/ 945668A"",""15=U_PODATE"",""8/9/2023"",""10=U_TLINTCOS"",""0.000000"",""2=SLPCODE"",""101"",""14=SLPNAME"",""E0001-MM"",""14=MEMO"",""MELIZA MARQUEZ"",""14=CONTACTNAME"",""E-INVOICE (AP DIRECT)"""&amp;",""10=LINETOTAL"",""1792.500000"",""14=U_ENR"","""",""14=U_MSENR"",""S7138270"",""14=U_MSPCN"",""BB5B28CB"",""14=ADDRESS2"",""NOREEN TAMBY_x000D_NG TENG FONG GENERAL HOSPITAL NO. 1 JURONG EAST STREET 21,  SINGAPORE 609606_x000D_NOREEN TAMBY_x000D_TEL: 6716 3637_x000D_FAX: _x000D_EMAIL: Noreen_Tamby@juro"&amp;"nghealth.com.sg"""</f>
        <v>"UICACS","","","2=DOCNUM","33032709","14=CUSTREF","8711161327","14=U_CUSTREF","8711161327","15=DOCDATE","12/9/2023","15=TAXDATE","12/9/2023","14=CARDCODE","CN0384-SGD","14=CARDNAME","NG TENG FONG GENERAL HOSPITAL","14=ITEMCODE","MS359-01014GLP","14=ITEMNAME","MS SQL CAL SNGL SA MVL USER CAL","10=QUANTITY","15.000000","14=U_PONO","945668/ 945668A","15=U_PODATE","8/9/2023","10=U_TLINTCOS","0.000000","2=SLPCODE","101","14=SLPNAME","E0001-MM","14=MEMO","MELIZA MARQUEZ","14=CONTACTNAME","E-INVOICE (AP DIRECT)","10=LINETOTAL","1792.500000","14=U_ENR","","14=U_MSENR","S7138270","14=U_MSPCN","BB5B28CB","14=ADDRESS2","NOREEN TAMBY_x000D_NG TENG FONG GENERAL HOSPITAL NO. 1 JURONG EAST STREET 21,  SINGAPORE 609606_x000D_NOREEN TAMBY_x000D_TEL: 6716 3637_x000D_FAX: _x000D_EMAIL: Noreen_Tamby@juronghealth.com.sg"</v>
      </c>
      <c r="K27" s="21">
        <f t="shared" si="1"/>
        <v>9</v>
      </c>
      <c r="L27" s="21">
        <f t="shared" si="2"/>
        <v>2023</v>
      </c>
      <c r="M27" s="21">
        <v>33032709</v>
      </c>
      <c r="N27" s="41">
        <v>45181</v>
      </c>
      <c r="O27" s="21" t="s">
        <v>482</v>
      </c>
      <c r="P27" s="4" t="s">
        <v>501</v>
      </c>
      <c r="Q27" s="4" t="s">
        <v>78</v>
      </c>
      <c r="R27" s="4" t="s">
        <v>502</v>
      </c>
      <c r="S27" s="4" t="s">
        <v>503</v>
      </c>
      <c r="T27" s="3" t="s">
        <v>504</v>
      </c>
      <c r="U27" s="3" t="s">
        <v>505</v>
      </c>
      <c r="V27" s="47">
        <v>45177</v>
      </c>
      <c r="W27" s="47">
        <v>45181</v>
      </c>
      <c r="X27" s="48">
        <f t="shared" si="3"/>
        <v>4</v>
      </c>
      <c r="Y27" s="48" t="s">
        <v>510</v>
      </c>
      <c r="Z27" s="4" t="s">
        <v>511</v>
      </c>
      <c r="AA27" s="4" t="s">
        <v>489</v>
      </c>
      <c r="AB27" s="62">
        <v>15</v>
      </c>
      <c r="AC27" s="48" t="s">
        <v>508</v>
      </c>
      <c r="AD27" s="62">
        <f t="shared" si="4"/>
        <v>119.5</v>
      </c>
      <c r="AE27" s="40">
        <v>1792.5</v>
      </c>
      <c r="AF27" s="40" t="s">
        <v>491</v>
      </c>
      <c r="AG27" s="40">
        <v>1792.5</v>
      </c>
      <c r="AH27" s="66" t="s">
        <v>93</v>
      </c>
      <c r="AI27" s="52" t="s">
        <v>509</v>
      </c>
      <c r="AJ27" s="63" t="s">
        <v>78</v>
      </c>
      <c r="AK27" s="5" t="s">
        <v>94</v>
      </c>
      <c r="AL27" s="4" t="s">
        <v>510</v>
      </c>
      <c r="AM27" s="4" t="s">
        <v>511</v>
      </c>
      <c r="AN27" s="4" t="s">
        <v>528</v>
      </c>
      <c r="AO27" s="72">
        <v>45170</v>
      </c>
      <c r="AP27" s="73">
        <v>45991</v>
      </c>
    </row>
    <row r="28" spans="1:44">
      <c r="A28" s="1" t="s">
        <v>183</v>
      </c>
      <c r="B28" s="1" t="str">
        <f t="shared" si="0"/>
        <v>Show</v>
      </c>
      <c r="C28" s="4" t="s">
        <v>48</v>
      </c>
      <c r="E28" s="12" t="str">
        <f>"""UICACS"","""","""",""2=DOCNUM"",""33032709"",""14=CUSTREF"",""8711161327"",""14=U_CUSTREF"",""8711161327"",""15=DOCDATE"",""12/9/2023"",""15=TAXDATE"",""12/9/2023"",""14=CARDCODE"",""CN0384-SGD"",""14=CARDNAME"",""NG TENG FONG GENERAL HOSPITAL"",""14=ITEMCODE"",""MS359-00800GLP"",""14=ITEMNA"&amp;"ME"",""MS SQL CAL ENGLISH SA MVL DEVICE CAL"",""10=QUANTITY"",""7.000000"",""14=U_PONO"",""945668/ 945668A"",""15=U_PODATE"",""8/9/2023"",""10=U_TLINTCOS"",""0.000000"",""2=SLPCODE"",""101"",""14=SLPNAME"",""E0001-MM"",""14=MEMO"",""MELIZA MARQUEZ"",""14=CONTACTNAME"",""E-INVOICE (AP DIRE"&amp;"CT)"",""10=LINETOTAL"",""836.500000"",""14=U_ENR"","""",""14=U_MSENR"",""S7138270"",""14=U_MSPCN"",""BB5B28CB"",""14=ADDRESS2"",""NOREEN TAMBY_x000D_NG TENG FONG GENERAL HOSPITAL NO. 1 JURONG EAST STREET 21,  SINGAPORE 609606_x000D_NOREEN TAMBY_x000D_TEL: 6716 3637_x000D_FAX: _x000D_EMAIL: Noreen_Tamby@j"&amp;"uronghealth.com.sg"""</f>
        <v>"UICACS","","","2=DOCNUM","33032709","14=CUSTREF","8711161327","14=U_CUSTREF","8711161327","15=DOCDATE","12/9/2023","15=TAXDATE","12/9/2023","14=CARDCODE","CN0384-SGD","14=CARDNAME","NG TENG FONG GENERAL HOSPITAL","14=ITEMCODE","MS359-00800GLP","14=ITEMNAME","MS SQL CAL ENGLISH SA MVL DEVICE CAL","10=QUANTITY","7.000000","14=U_PONO","945668/ 945668A","15=U_PODATE","8/9/2023","10=U_TLINTCOS","0.000000","2=SLPCODE","101","14=SLPNAME","E0001-MM","14=MEMO","MELIZA MARQUEZ","14=CONTACTNAME","E-INVOICE (AP DIRECT)","10=LINETOTAL","836.500000","14=U_ENR","","14=U_MSENR","S7138270","14=U_MSPCN","BB5B28CB","14=ADDRESS2","NOREEN TAMBY_x000D_NG TENG FONG GENERAL HOSPITAL NO. 1 JURONG EAST STREET 21,  SINGAPORE 609606_x000D_NOREEN TAMBY_x000D_TEL: 6716 3637_x000D_FAX: _x000D_EMAIL: Noreen_Tamby@juronghealth.com.sg"</v>
      </c>
      <c r="K28" s="21">
        <f t="shared" si="1"/>
        <v>9</v>
      </c>
      <c r="L28" s="21">
        <f t="shared" si="2"/>
        <v>2023</v>
      </c>
      <c r="M28" s="21">
        <v>33032709</v>
      </c>
      <c r="N28" s="41">
        <v>45181</v>
      </c>
      <c r="O28" s="21" t="s">
        <v>482</v>
      </c>
      <c r="P28" s="4" t="s">
        <v>501</v>
      </c>
      <c r="Q28" s="4" t="s">
        <v>78</v>
      </c>
      <c r="R28" s="4" t="s">
        <v>502</v>
      </c>
      <c r="S28" s="4" t="s">
        <v>503</v>
      </c>
      <c r="T28" s="3" t="s">
        <v>504</v>
      </c>
      <c r="U28" s="3" t="s">
        <v>505</v>
      </c>
      <c r="V28" s="47">
        <v>45177</v>
      </c>
      <c r="W28" s="47">
        <v>45181</v>
      </c>
      <c r="X28" s="48">
        <f t="shared" si="3"/>
        <v>4</v>
      </c>
      <c r="Y28" s="48" t="s">
        <v>512</v>
      </c>
      <c r="Z28" s="4" t="s">
        <v>513</v>
      </c>
      <c r="AA28" s="4" t="s">
        <v>489</v>
      </c>
      <c r="AB28" s="62">
        <v>7</v>
      </c>
      <c r="AC28" s="48" t="s">
        <v>508</v>
      </c>
      <c r="AD28" s="62">
        <f t="shared" si="4"/>
        <v>119.5</v>
      </c>
      <c r="AE28" s="40">
        <v>836.5</v>
      </c>
      <c r="AF28" s="40" t="s">
        <v>491</v>
      </c>
      <c r="AG28" s="40">
        <v>836.5</v>
      </c>
      <c r="AH28" s="66" t="s">
        <v>93</v>
      </c>
      <c r="AI28" s="52" t="s">
        <v>509</v>
      </c>
      <c r="AJ28" s="63" t="s">
        <v>78</v>
      </c>
      <c r="AK28" s="5" t="s">
        <v>94</v>
      </c>
      <c r="AL28" s="4" t="s">
        <v>512</v>
      </c>
      <c r="AM28" s="4" t="s">
        <v>513</v>
      </c>
      <c r="AN28" s="4" t="s">
        <v>528</v>
      </c>
      <c r="AO28" s="72">
        <v>45170</v>
      </c>
      <c r="AP28" s="73">
        <v>45991</v>
      </c>
    </row>
    <row r="29" spans="1:44">
      <c r="A29" s="1" t="s">
        <v>183</v>
      </c>
      <c r="B29" s="1" t="str">
        <f t="shared" si="0"/>
        <v>Show</v>
      </c>
      <c r="C29" s="4" t="s">
        <v>48</v>
      </c>
      <c r="E29" s="12" t="str">
        <f>"""UICACS"","""","""",""2=DOCNUM"",""33032709"",""14=CUSTREF"",""8711161327"",""14=U_CUSTREF"",""8711161327"",""15=DOCDATE"",""12/9/2023"",""15=TAXDATE"",""12/9/2023"",""14=CARDCODE"",""CN0384-SGD"",""14=CARDNAME"",""NG TENG FONG GENERAL HOSPITAL"",""14=ITEMCODE"",""MS9EA-00268GLP"",""14=ITEMNA"&amp;"ME"",""MS WINSVRDCCORE SNGL SA MVL 2LIC CORELIC"",""10=QUANTITY"",""16.000000"",""14=U_PONO"",""945668/ 945668A"",""15=U_PODATE"",""8/9/2023"",""10=U_TLINTCOS"",""0.000000"",""2=SLPCODE"",""101"",""14=SLPNAME"",""E0001-MM"",""14=MEMO"",""MELIZA MARQUEZ"",""14=CONTACTNAME"",""E-INVOICE (AP"&amp;" DIRECT)"",""10=LINETOTAL"",""5987.680000"",""14=U_ENR"","""",""14=U_MSENR"",""S7138270"",""14=U_MSPCN"",""BB5B28CB"",""14=ADDRESS2"",""NOREEN TAMBY_x000D_NG TENG FONG GENERAL HOSPITAL NO. 1 JURONG EAST STREET 21,  SINGAPORE 609606_x000D_NOREEN TAMBY_x000D_TEL: 6716 3637_x000D_FAX: _x000D_EMAIL: Noreen_T"&amp;"amby@juronghealth.com.sg"""</f>
        <v>"UICACS","","","2=DOCNUM","33032709","14=CUSTREF","8711161327","14=U_CUSTREF","8711161327","15=DOCDATE","12/9/2023","15=TAXDATE","12/9/2023","14=CARDCODE","CN0384-SGD","14=CARDNAME","NG TENG FONG GENERAL HOSPITAL","14=ITEMCODE","MS9EA-00268GLP","14=ITEMNAME","MS WINSVRDCCORE SNGL SA MVL 2LIC CORELIC","10=QUANTITY","16.000000","14=U_PONO","945668/ 945668A","15=U_PODATE","8/9/2023","10=U_TLINTCOS","0.000000","2=SLPCODE","101","14=SLPNAME","E0001-MM","14=MEMO","MELIZA MARQUEZ","14=CONTACTNAME","E-INVOICE (AP DIRECT)","10=LINETOTAL","5987.680000","14=U_ENR","","14=U_MSENR","S7138270","14=U_MSPCN","BB5B28CB","14=ADDRESS2","NOREEN TAMBY_x000D_NG TENG FONG GENERAL HOSPITAL NO. 1 JURONG EAST STREET 21,  SINGAPORE 609606_x000D_NOREEN TAMBY_x000D_TEL: 6716 3637_x000D_FAX: _x000D_EMAIL: Noreen_Tamby@juronghealth.com.sg"</v>
      </c>
      <c r="K29" s="21">
        <f t="shared" si="1"/>
        <v>9</v>
      </c>
      <c r="L29" s="21">
        <f t="shared" si="2"/>
        <v>2023</v>
      </c>
      <c r="M29" s="21">
        <v>33032709</v>
      </c>
      <c r="N29" s="41">
        <v>45181</v>
      </c>
      <c r="O29" s="21" t="s">
        <v>482</v>
      </c>
      <c r="P29" s="4" t="s">
        <v>501</v>
      </c>
      <c r="Q29" s="4" t="s">
        <v>78</v>
      </c>
      <c r="R29" s="4" t="s">
        <v>502</v>
      </c>
      <c r="S29" s="4" t="s">
        <v>503</v>
      </c>
      <c r="T29" s="3" t="s">
        <v>504</v>
      </c>
      <c r="U29" s="3" t="s">
        <v>505</v>
      </c>
      <c r="V29" s="47">
        <v>45177</v>
      </c>
      <c r="W29" s="47">
        <v>45181</v>
      </c>
      <c r="X29" s="48">
        <f t="shared" si="3"/>
        <v>4</v>
      </c>
      <c r="Y29" s="48" t="s">
        <v>514</v>
      </c>
      <c r="Z29" s="4" t="s">
        <v>515</v>
      </c>
      <c r="AA29" s="4" t="s">
        <v>489</v>
      </c>
      <c r="AB29" s="62">
        <v>16</v>
      </c>
      <c r="AC29" s="48" t="s">
        <v>508</v>
      </c>
      <c r="AD29" s="62">
        <f t="shared" si="4"/>
        <v>374.23</v>
      </c>
      <c r="AE29" s="40">
        <v>5987.68</v>
      </c>
      <c r="AF29" s="40" t="s">
        <v>491</v>
      </c>
      <c r="AG29" s="40">
        <v>5987.68</v>
      </c>
      <c r="AH29" s="66" t="s">
        <v>93</v>
      </c>
      <c r="AI29" s="52" t="s">
        <v>509</v>
      </c>
      <c r="AJ29" s="63" t="s">
        <v>78</v>
      </c>
      <c r="AK29" s="5" t="s">
        <v>94</v>
      </c>
      <c r="AL29" s="4" t="s">
        <v>514</v>
      </c>
      <c r="AM29" s="4" t="s">
        <v>515</v>
      </c>
      <c r="AN29" s="4" t="s">
        <v>528</v>
      </c>
      <c r="AO29" s="72">
        <v>45170</v>
      </c>
      <c r="AP29" s="73">
        <v>45991</v>
      </c>
    </row>
    <row r="30" spans="1:44">
      <c r="A30" s="1" t="s">
        <v>183</v>
      </c>
      <c r="B30" s="1" t="str">
        <f t="shared" si="0"/>
        <v>Show</v>
      </c>
      <c r="C30" s="4" t="s">
        <v>48</v>
      </c>
      <c r="E30" s="12" t="str">
        <f>"""UICACS"","""","""",""2=DOCNUM"",""33032709"",""14=CUSTREF"",""8711161327"",""14=U_CUSTREF"",""8711161327"",""15=DOCDATE"",""12/9/2023"",""15=TAXDATE"",""12/9/2023"",""14=CARDCODE"",""CN0384-SGD"",""14=CARDNAME"",""NG TENG FONG GENERAL HOSPITAL"",""14=ITEMCODE"",""MS9EA-00268GLP"",""14=ITEMNA"&amp;"ME"",""MS WINSVRDCCORE SNGL SA MVL 2LIC CORELIC"",""10=QUANTITY"",""16.000000"",""14=U_PONO"",""945668/ 945668A"",""15=U_PODATE"",""8/9/2023"",""10=U_TLINTCOS"",""0.000000"",""2=SLPCODE"",""101"",""14=SLPNAME"",""E0001-MM"",""14=MEMO"",""MELIZA MARQUEZ"",""14=CONTACTNAME"",""E-INVOICE (AP"&amp;" DIRECT)"",""10=LINETOTAL"",""6280.800000"",""14=U_ENR"","""",""14=U_MSENR"",""S7138270"",""14=U_MSPCN"",""BB5B28CB"",""14=ADDRESS2"",""NOREEN TAMBY_x000D_NG TENG FONG GENERAL HOSPITAL NO. 1 JURONG EAST STREET 21,  SINGAPORE 609606_x000D_NOREEN TAMBY_x000D_TEL: 6716 3637_x000D_FAX: _x000D_EMAIL: Noreen_T"&amp;"amby@juronghealth.com.sg"""</f>
        <v>"UICACS","","","2=DOCNUM","33032709","14=CUSTREF","8711161327","14=U_CUSTREF","8711161327","15=DOCDATE","12/9/2023","15=TAXDATE","12/9/2023","14=CARDCODE","CN0384-SGD","14=CARDNAME","NG TENG FONG GENERAL HOSPITAL","14=ITEMCODE","MS9EA-00268GLP","14=ITEMNAME","MS WINSVRDCCORE SNGL SA MVL 2LIC CORELIC","10=QUANTITY","16.000000","14=U_PONO","945668/ 945668A","15=U_PODATE","8/9/2023","10=U_TLINTCOS","0.000000","2=SLPCODE","101","14=SLPNAME","E0001-MM","14=MEMO","MELIZA MARQUEZ","14=CONTACTNAME","E-INVOICE (AP DIRECT)","10=LINETOTAL","6280.800000","14=U_ENR","","14=U_MSENR","S7138270","14=U_MSPCN","BB5B28CB","14=ADDRESS2","NOREEN TAMBY_x000D_NG TENG FONG GENERAL HOSPITAL NO. 1 JURONG EAST STREET 21,  SINGAPORE 609606_x000D_NOREEN TAMBY_x000D_TEL: 6716 3637_x000D_FAX: _x000D_EMAIL: Noreen_Tamby@juronghealth.com.sg"</v>
      </c>
      <c r="K30" s="21">
        <f t="shared" si="1"/>
        <v>9</v>
      </c>
      <c r="L30" s="21">
        <f t="shared" si="2"/>
        <v>2023</v>
      </c>
      <c r="M30" s="21">
        <v>33032709</v>
      </c>
      <c r="N30" s="41">
        <v>45181</v>
      </c>
      <c r="O30" s="21" t="s">
        <v>482</v>
      </c>
      <c r="P30" s="4" t="s">
        <v>501</v>
      </c>
      <c r="Q30" s="4" t="s">
        <v>78</v>
      </c>
      <c r="R30" s="4" t="s">
        <v>502</v>
      </c>
      <c r="S30" s="4" t="s">
        <v>503</v>
      </c>
      <c r="T30" s="3" t="s">
        <v>504</v>
      </c>
      <c r="U30" s="3" t="s">
        <v>505</v>
      </c>
      <c r="V30" s="47">
        <v>45177</v>
      </c>
      <c r="W30" s="47">
        <v>45181</v>
      </c>
      <c r="X30" s="48">
        <f t="shared" si="3"/>
        <v>4</v>
      </c>
      <c r="Y30" s="48" t="s">
        <v>514</v>
      </c>
      <c r="Z30" s="4" t="s">
        <v>515</v>
      </c>
      <c r="AA30" s="4" t="s">
        <v>489</v>
      </c>
      <c r="AB30" s="62">
        <v>16</v>
      </c>
      <c r="AC30" s="48" t="s">
        <v>508</v>
      </c>
      <c r="AD30" s="62">
        <f t="shared" si="4"/>
        <v>392.55</v>
      </c>
      <c r="AE30" s="40">
        <v>6280.8</v>
      </c>
      <c r="AF30" s="40" t="s">
        <v>491</v>
      </c>
      <c r="AG30" s="40">
        <v>6280.8</v>
      </c>
      <c r="AH30" s="66" t="s">
        <v>93</v>
      </c>
      <c r="AI30" s="52" t="s">
        <v>509</v>
      </c>
      <c r="AJ30" s="63" t="s">
        <v>78</v>
      </c>
      <c r="AK30" s="5" t="s">
        <v>94</v>
      </c>
      <c r="AL30" s="4" t="s">
        <v>514</v>
      </c>
      <c r="AM30" s="4" t="s">
        <v>515</v>
      </c>
      <c r="AN30" s="4" t="s">
        <v>528</v>
      </c>
      <c r="AO30" s="72">
        <v>45170</v>
      </c>
      <c r="AP30" s="73">
        <v>45991</v>
      </c>
    </row>
    <row r="31" spans="1:44">
      <c r="A31" s="1" t="s">
        <v>183</v>
      </c>
      <c r="B31" s="1" t="str">
        <f t="shared" si="0"/>
        <v>Show</v>
      </c>
      <c r="C31" s="4" t="s">
        <v>48</v>
      </c>
      <c r="E31" s="12" t="str">
        <f>"""UICACS"","""","""",""2=DOCNUM"",""33032709"",""14=CUSTREF"",""8711161327"",""14=U_CUSTREF"",""8711161327"",""15=DOCDATE"",""12/9/2023"",""15=TAXDATE"",""12/9/2023"",""14=CARDCODE"",""CN0384-SGD"",""14=CARDNAME"",""NG TENG FONG GENERAL HOSPITAL"",""14=ITEMCODE"",""MS3VU-00044GLP"",""14=ITEMNA"&amp;"ME"",""MS MSDNPLTFRMS ALNG SA MVL"",""10=QUANTITY"",""16.000000"",""14=U_PONO"",""945668/ 945668A"",""15=U_PODATE"",""8/9/2023"",""10=U_TLINTCOS"",""0.000000"",""2=SLPCODE"",""101"",""14=SLPNAME"",""E0001-MM"",""14=MEMO"",""MELIZA MARQUEZ"",""14=CONTACTNAME"",""E-INVOICE (AP DIRECT)"",""10="&amp;"LINETOTAL"",""37514.880000"",""14=U_ENR"","""",""14=U_MSENR"",""S7138270"",""14=U_MSPCN"",""BB5B28CB"",""14=ADDRESS2"",""NOREEN TAMBY_x000D_NG TENG FONG GENERAL HOSPITAL NO. 1 JURONG EAST STREET 21,  SINGAPORE 609606_x000D_NOREEN TAMBY_x000D_TEL: 6716 3637_x000D_FAX: _x000D_EMAIL: Noreen_Tamby@juronghe"&amp;"alth.com.sg"""</f>
        <v>"UICACS","","","2=DOCNUM","33032709","14=CUSTREF","8711161327","14=U_CUSTREF","8711161327","15=DOCDATE","12/9/2023","15=TAXDATE","12/9/2023","14=CARDCODE","CN0384-SGD","14=CARDNAME","NG TENG FONG GENERAL HOSPITAL","14=ITEMCODE","MS3VU-00044GLP","14=ITEMNAME","MS MSDNPLTFRMS ALNG SA MVL","10=QUANTITY","16.000000","14=U_PONO","945668/ 945668A","15=U_PODATE","8/9/2023","10=U_TLINTCOS","0.000000","2=SLPCODE","101","14=SLPNAME","E0001-MM","14=MEMO","MELIZA MARQUEZ","14=CONTACTNAME","E-INVOICE (AP DIRECT)","10=LINETOTAL","37514.880000","14=U_ENR","","14=U_MSENR","S7138270","14=U_MSPCN","BB5B28CB","14=ADDRESS2","NOREEN TAMBY_x000D_NG TENG FONG GENERAL HOSPITAL NO. 1 JURONG EAST STREET 21,  SINGAPORE 609606_x000D_NOREEN TAMBY_x000D_TEL: 6716 3637_x000D_FAX: _x000D_EMAIL: Noreen_Tamby@juronghealth.com.sg"</v>
      </c>
      <c r="K31" s="21">
        <f t="shared" si="1"/>
        <v>9</v>
      </c>
      <c r="L31" s="21">
        <f t="shared" si="2"/>
        <v>2023</v>
      </c>
      <c r="M31" s="21">
        <v>33032709</v>
      </c>
      <c r="N31" s="41">
        <v>45181</v>
      </c>
      <c r="O31" s="21" t="s">
        <v>482</v>
      </c>
      <c r="P31" s="4" t="s">
        <v>501</v>
      </c>
      <c r="Q31" s="4" t="s">
        <v>78</v>
      </c>
      <c r="R31" s="4" t="s">
        <v>502</v>
      </c>
      <c r="S31" s="4" t="s">
        <v>503</v>
      </c>
      <c r="T31" s="3" t="s">
        <v>504</v>
      </c>
      <c r="U31" s="3" t="s">
        <v>505</v>
      </c>
      <c r="V31" s="47">
        <v>45177</v>
      </c>
      <c r="W31" s="47">
        <v>45181</v>
      </c>
      <c r="X31" s="48">
        <f t="shared" si="3"/>
        <v>4</v>
      </c>
      <c r="Y31" s="48" t="s">
        <v>516</v>
      </c>
      <c r="Z31" s="4" t="s">
        <v>517</v>
      </c>
      <c r="AA31" s="4" t="s">
        <v>489</v>
      </c>
      <c r="AB31" s="62">
        <v>16</v>
      </c>
      <c r="AC31" s="48" t="s">
        <v>508</v>
      </c>
      <c r="AD31" s="62">
        <f t="shared" si="4"/>
        <v>2344.6799999999998</v>
      </c>
      <c r="AE31" s="40">
        <v>37514.879999999997</v>
      </c>
      <c r="AF31" s="40" t="s">
        <v>491</v>
      </c>
      <c r="AG31" s="40">
        <v>37514.879999999997</v>
      </c>
      <c r="AH31" s="66" t="s">
        <v>93</v>
      </c>
      <c r="AI31" s="52" t="s">
        <v>509</v>
      </c>
      <c r="AJ31" s="63" t="s">
        <v>78</v>
      </c>
      <c r="AK31" s="5" t="s">
        <v>94</v>
      </c>
      <c r="AL31" s="4" t="s">
        <v>516</v>
      </c>
      <c r="AM31" s="4" t="s">
        <v>517</v>
      </c>
      <c r="AN31" s="4" t="s">
        <v>528</v>
      </c>
      <c r="AO31" s="72">
        <v>45170</v>
      </c>
      <c r="AP31" s="73">
        <v>45991</v>
      </c>
    </row>
    <row r="32" spans="1:44">
      <c r="A32" s="1" t="s">
        <v>183</v>
      </c>
      <c r="B32" s="1" t="str">
        <f t="shared" si="0"/>
        <v>Show</v>
      </c>
      <c r="C32" s="4" t="s">
        <v>48</v>
      </c>
      <c r="E32" s="12" t="str">
        <f>"""UICACS"","""","""",""2=DOCNUM"",""33032709"",""14=CUSTREF"",""8711161327"",""14=U_CUSTREF"",""8711161327"",""15=DOCDATE"",""12/9/2023"",""15=TAXDATE"",""12/9/2023"",""14=CARDCODE"",""CN0384-SGD"",""14=CARDNAME"",""NG TENG FONG GENERAL HOSPITAL"",""14=ITEMCODE"",""MS228-04529GLP"",""14=ITEMNA"&amp;"ME"",""MS SQLSVRSTD SNGL SA MVL"",""10=QUANTITY"",""1.000000"",""14=U_PONO"",""945668/ 945668A"",""15=U_PODATE"",""8/9/2023"",""10=U_TLINTCOS"",""0.000000"",""2=SLPCODE"",""101"",""14=SLPNAME"",""E0001-MM"",""14=MEMO"",""MELIZA MARQUEZ"",""14=CONTACTNAME"",""E-INVOICE (AP DIRECT)"",""10=LIN"&amp;"ETOTAL"",""501.610000"",""14=U_ENR"","""",""14=U_MSENR"",""S7138270"",""14=U_MSPCN"",""BB5B28CB"",""14=ADDRESS2"",""NOREEN TAMBY_x000D_NG TENG FONG GENERAL HOSPITAL NO. 1 JURONG EAST STREET 21,  SINGAPORE 609606_x000D_NOREEN TAMBY_x000D_TEL: 6716 3637_x000D_FAX: _x000D_EMAIL: Noreen_Tamby@juronghealth."&amp;"com.sg"""</f>
        <v>"UICACS","","","2=DOCNUM","33032709","14=CUSTREF","8711161327","14=U_CUSTREF","8711161327","15=DOCDATE","12/9/2023","15=TAXDATE","12/9/2023","14=CARDCODE","CN0384-SGD","14=CARDNAME","NG TENG FONG GENERAL HOSPITAL","14=ITEMCODE","MS228-04529GLP","14=ITEMNAME","MS SQLSVRSTD SNGL SA MVL","10=QUANTITY","1.000000","14=U_PONO","945668/ 945668A","15=U_PODATE","8/9/2023","10=U_TLINTCOS","0.000000","2=SLPCODE","101","14=SLPNAME","E0001-MM","14=MEMO","MELIZA MARQUEZ","14=CONTACTNAME","E-INVOICE (AP DIRECT)","10=LINETOTAL","501.610000","14=U_ENR","","14=U_MSENR","S7138270","14=U_MSPCN","BB5B28CB","14=ADDRESS2","NOREEN TAMBY_x000D_NG TENG FONG GENERAL HOSPITAL NO. 1 JURONG EAST STREET 21,  SINGAPORE 609606_x000D_NOREEN TAMBY_x000D_TEL: 6716 3637_x000D_FAX: _x000D_EMAIL: Noreen_Tamby@juronghealth.com.sg"</v>
      </c>
      <c r="K32" s="21">
        <f t="shared" si="1"/>
        <v>9</v>
      </c>
      <c r="L32" s="21">
        <f t="shared" si="2"/>
        <v>2023</v>
      </c>
      <c r="M32" s="21">
        <v>33032709</v>
      </c>
      <c r="N32" s="41">
        <v>45181</v>
      </c>
      <c r="O32" s="21" t="s">
        <v>482</v>
      </c>
      <c r="P32" s="4" t="s">
        <v>501</v>
      </c>
      <c r="Q32" s="4" t="s">
        <v>78</v>
      </c>
      <c r="R32" s="4" t="s">
        <v>502</v>
      </c>
      <c r="S32" s="4" t="s">
        <v>503</v>
      </c>
      <c r="T32" s="3" t="s">
        <v>504</v>
      </c>
      <c r="U32" s="3" t="s">
        <v>505</v>
      </c>
      <c r="V32" s="47">
        <v>45177</v>
      </c>
      <c r="W32" s="47">
        <v>45181</v>
      </c>
      <c r="X32" s="48">
        <f t="shared" si="3"/>
        <v>4</v>
      </c>
      <c r="Y32" s="48" t="s">
        <v>518</v>
      </c>
      <c r="Z32" s="4" t="s">
        <v>519</v>
      </c>
      <c r="AA32" s="4" t="s">
        <v>489</v>
      </c>
      <c r="AB32" s="62">
        <v>1</v>
      </c>
      <c r="AC32" s="48" t="s">
        <v>508</v>
      </c>
      <c r="AD32" s="62">
        <f t="shared" si="4"/>
        <v>501.61</v>
      </c>
      <c r="AE32" s="40">
        <v>501.61</v>
      </c>
      <c r="AF32" s="40" t="s">
        <v>491</v>
      </c>
      <c r="AG32" s="40">
        <v>501.61</v>
      </c>
      <c r="AH32" s="66" t="s">
        <v>93</v>
      </c>
      <c r="AI32" s="52" t="s">
        <v>509</v>
      </c>
      <c r="AJ32" s="63" t="s">
        <v>78</v>
      </c>
      <c r="AK32" s="5" t="s">
        <v>94</v>
      </c>
      <c r="AL32" s="4" t="s">
        <v>518</v>
      </c>
      <c r="AM32" s="4" t="s">
        <v>519</v>
      </c>
      <c r="AN32" s="4" t="s">
        <v>528</v>
      </c>
      <c r="AO32" s="72">
        <v>45170</v>
      </c>
      <c r="AP32" s="73">
        <v>45991</v>
      </c>
    </row>
    <row r="33" spans="1:52">
      <c r="A33" s="1" t="s">
        <v>183</v>
      </c>
      <c r="B33" s="1" t="str">
        <f t="shared" si="0"/>
        <v>Show</v>
      </c>
      <c r="C33" s="4" t="s">
        <v>48</v>
      </c>
      <c r="E33" s="12" t="str">
        <f>"""UICACS"","""","""",""2=DOCNUM"",""33032709"",""14=CUSTREF"",""8711161327"",""14=U_CUSTREF"",""8711161327"",""15=DOCDATE"",""12/9/2023"",""15=TAXDATE"",""12/9/2023"",""14=CARDCODE"",""CN0384-SGD"",""14=CARDNAME"",""NG TENG FONG GENERAL HOSPITAL"",""14=ITEMCODE"",""MS228-04529GLP"",""14=ITEMNA"&amp;"ME"",""MS SQLSVRSTD SNGL SA MVL"",""10=QUANTITY"",""1.000000"",""14=U_PONO"",""945668/ 945668A"",""15=U_PODATE"",""8/9/2023"",""10=U_TLINTCOS"",""0.000000"",""2=SLPCODE"",""101"",""14=SLPNAME"",""E0001-MM"",""14=MEMO"",""MELIZA MARQUEZ"",""14=CONTACTNAME"",""E-INVOICE (AP DIRECT)"",""10=LIN"&amp;"ETOTAL"",""478.200000"",""14=U_ENR"","""",""14=U_MSENR"",""S7138270"",""14=U_MSPCN"",""BB5B28CB"",""14=ADDRESS2"",""NOREEN TAMBY_x000D_NG TENG FONG GENERAL HOSPITAL NO. 1 JURONG EAST STREET 21,  SINGAPORE 609606_x000D_NOREEN TAMBY_x000D_TEL: 6716 3637_x000D_FAX: _x000D_EMAIL: Noreen_Tamby@juronghealth."&amp;"com.sg"""</f>
        <v>"UICACS","","","2=DOCNUM","33032709","14=CUSTREF","8711161327","14=U_CUSTREF","8711161327","15=DOCDATE","12/9/2023","15=TAXDATE","12/9/2023","14=CARDCODE","CN0384-SGD","14=CARDNAME","NG TENG FONG GENERAL HOSPITAL","14=ITEMCODE","MS228-04529GLP","14=ITEMNAME","MS SQLSVRSTD SNGL SA MVL","10=QUANTITY","1.000000","14=U_PONO","945668/ 945668A","15=U_PODATE","8/9/2023","10=U_TLINTCOS","0.000000","2=SLPCODE","101","14=SLPNAME","E0001-MM","14=MEMO","MELIZA MARQUEZ","14=CONTACTNAME","E-INVOICE (AP DIRECT)","10=LINETOTAL","478.200000","14=U_ENR","","14=U_MSENR","S7138270","14=U_MSPCN","BB5B28CB","14=ADDRESS2","NOREEN TAMBY_x000D_NG TENG FONG GENERAL HOSPITAL NO. 1 JURONG EAST STREET 21,  SINGAPORE 609606_x000D_NOREEN TAMBY_x000D_TEL: 6716 3637_x000D_FAX: _x000D_EMAIL: Noreen_Tamby@juronghealth.com.sg"</v>
      </c>
      <c r="K33" s="21">
        <f t="shared" si="1"/>
        <v>9</v>
      </c>
      <c r="L33" s="21">
        <f t="shared" si="2"/>
        <v>2023</v>
      </c>
      <c r="M33" s="21">
        <v>33032709</v>
      </c>
      <c r="N33" s="41">
        <v>45181</v>
      </c>
      <c r="O33" s="21" t="s">
        <v>482</v>
      </c>
      <c r="P33" s="4" t="s">
        <v>501</v>
      </c>
      <c r="Q33" s="4" t="s">
        <v>78</v>
      </c>
      <c r="R33" s="4" t="s">
        <v>502</v>
      </c>
      <c r="S33" s="4" t="s">
        <v>503</v>
      </c>
      <c r="T33" s="3" t="s">
        <v>504</v>
      </c>
      <c r="U33" s="3" t="s">
        <v>505</v>
      </c>
      <c r="V33" s="47">
        <v>45177</v>
      </c>
      <c r="W33" s="47">
        <v>45181</v>
      </c>
      <c r="X33" s="48">
        <f t="shared" si="3"/>
        <v>4</v>
      </c>
      <c r="Y33" s="48" t="s">
        <v>518</v>
      </c>
      <c r="Z33" s="4" t="s">
        <v>519</v>
      </c>
      <c r="AA33" s="4" t="s">
        <v>489</v>
      </c>
      <c r="AB33" s="62">
        <v>1</v>
      </c>
      <c r="AC33" s="48" t="s">
        <v>508</v>
      </c>
      <c r="AD33" s="62">
        <f t="shared" si="4"/>
        <v>478.2</v>
      </c>
      <c r="AE33" s="40">
        <v>478.2</v>
      </c>
      <c r="AF33" s="40" t="s">
        <v>491</v>
      </c>
      <c r="AG33" s="40">
        <v>478.2</v>
      </c>
      <c r="AH33" s="66" t="s">
        <v>93</v>
      </c>
      <c r="AI33" s="52" t="s">
        <v>509</v>
      </c>
      <c r="AJ33" s="63" t="s">
        <v>78</v>
      </c>
      <c r="AK33" s="5" t="s">
        <v>94</v>
      </c>
      <c r="AL33" s="4" t="s">
        <v>518</v>
      </c>
      <c r="AM33" s="4" t="s">
        <v>519</v>
      </c>
      <c r="AN33" s="4" t="s">
        <v>528</v>
      </c>
      <c r="AO33" s="72">
        <v>45170</v>
      </c>
      <c r="AP33" s="73">
        <v>45991</v>
      </c>
    </row>
    <row r="34" spans="1:52">
      <c r="A34" s="1" t="s">
        <v>183</v>
      </c>
      <c r="B34" s="1" t="str">
        <f t="shared" si="0"/>
        <v>Show</v>
      </c>
      <c r="C34" s="4" t="s">
        <v>48</v>
      </c>
      <c r="E34" s="12" t="str">
        <f>"""UICACS"","""","""",""2=DOCNUM"",""33032844"",""14=CUSTREF"",""8494022884"",""14=U_CUSTREF"",""8494022884"",""15=DOCDATE"",""28/9/2023"",""15=TAXDATE"",""28/9/2023"",""14=CARDCODE"",""CA0362-SGD"",""14=CARDNAME"",""ALEXANDRA HOSPITAL"",""14=ITEMCODE"",""MS9EA-00263GLP"",""14=ITEMNAME"",""MS WIN"&amp;" SERVER DC CORE SLNG LSA 16L"",""10=QUANTITY"",""4.000000"",""14=U_PONO"",""ESU946015"",""15=U_PODATE"",""27/9/2023"",""10=U_TLINTCOS"",""0.000000"",""2=SLPCODE"",""101"",""14=SLPNAME"",""E0001-MM"",""14=MEMO"",""MELIZA MARQUEZ"",""14=CONTACTNAME"",""LILIAN TANG LING LEE"",""10=LINETOTAL"""&amp;",""35032.760000"",""14=U_ENR"","""",""14=U_MSENR"",""S7138270"",""14=U_MSPCN"",""871D43D1"",""14=ADDRESS2"",""ALEXANDRA HOSPITAL (Evan)_x000D_MATERIAL MANAGEMENT DEPT BLOCK 21- 378 ALEXANDRA ROAD,  SINGAPORE 15996_x000D_Evan Zheng Yi Ting (Alexandra Campus)_x000D_TEL: _x000D_FAX: _x000D_EMAIL: Evan_Ti"&amp;"ng@nuhs.edu.sg"""</f>
        <v>"UICACS","","","2=DOCNUM","33032844","14=CUSTREF","8494022884","14=U_CUSTREF","8494022884","15=DOCDATE","28/9/2023","15=TAXDATE","28/9/2023","14=CARDCODE","CA0362-SGD","14=CARDNAME","ALEXANDRA HOSPITAL","14=ITEMCODE","MS9EA-00263GLP","14=ITEMNAME","MS WIN SERVER DC CORE SLNG LSA 16L","10=QUANTITY","4.000000","14=U_PONO","ESU946015","15=U_PODATE","27/9/2023","10=U_TLINTCOS","0.000000","2=SLPCODE","101","14=SLPNAME","E0001-MM","14=MEMO","MELIZA MARQUEZ","14=CONTACTNAME","LILIAN TANG LING LEE","10=LINETOTAL","35032.760000","14=U_ENR","","14=U_MSENR","S7138270","14=U_MSPCN","871D43D1","14=ADDRESS2","ALEXANDRA HOSPITAL (Evan)_x000D_MATERIAL MANAGEMENT DEPT BLOCK 21- 378 ALEXANDRA ROAD,  SINGAPORE 15996_x000D_Evan Zheng Yi Ting (Alexandra Campus)_x000D_TEL: _x000D_FAX: _x000D_EMAIL: Evan_Ting@nuhs.edu.sg"</v>
      </c>
      <c r="K34" s="21">
        <f t="shared" si="1"/>
        <v>9</v>
      </c>
      <c r="L34" s="21">
        <f t="shared" si="2"/>
        <v>2023</v>
      </c>
      <c r="M34" s="21">
        <v>33032844</v>
      </c>
      <c r="N34" s="41">
        <v>45197</v>
      </c>
      <c r="O34" s="21" t="s">
        <v>482</v>
      </c>
      <c r="P34" s="4" t="s">
        <v>493</v>
      </c>
      <c r="Q34" s="4" t="s">
        <v>78</v>
      </c>
      <c r="R34" s="4" t="s">
        <v>494</v>
      </c>
      <c r="S34" s="4" t="s">
        <v>495</v>
      </c>
      <c r="T34" s="3" t="s">
        <v>520</v>
      </c>
      <c r="U34" s="3" t="s">
        <v>521</v>
      </c>
      <c r="V34" s="47">
        <v>45196</v>
      </c>
      <c r="W34" s="47">
        <v>45197</v>
      </c>
      <c r="X34" s="48">
        <f t="shared" si="3"/>
        <v>1</v>
      </c>
      <c r="Y34" s="48" t="s">
        <v>522</v>
      </c>
      <c r="Z34" s="4" t="s">
        <v>523</v>
      </c>
      <c r="AA34" s="4" t="s">
        <v>489</v>
      </c>
      <c r="AB34" s="62">
        <v>4</v>
      </c>
      <c r="AC34" s="48" t="s">
        <v>524</v>
      </c>
      <c r="AD34" s="62">
        <f t="shared" si="4"/>
        <v>8758.19</v>
      </c>
      <c r="AE34" s="40">
        <v>35032.76</v>
      </c>
      <c r="AF34" s="40" t="s">
        <v>491</v>
      </c>
      <c r="AG34" s="40">
        <v>35032.76</v>
      </c>
      <c r="AH34" s="66" t="s">
        <v>93</v>
      </c>
      <c r="AI34" s="52" t="s">
        <v>525</v>
      </c>
      <c r="AJ34" s="63" t="s">
        <v>78</v>
      </c>
      <c r="AK34" s="5" t="s">
        <v>94</v>
      </c>
      <c r="AL34" s="4" t="s">
        <v>522</v>
      </c>
      <c r="AM34" s="4" t="s">
        <v>523</v>
      </c>
      <c r="AN34" s="4" t="s">
        <v>528</v>
      </c>
      <c r="AO34" s="72">
        <v>45200</v>
      </c>
      <c r="AP34" s="73">
        <v>46022</v>
      </c>
      <c r="AQ34" s="21" t="s">
        <v>491</v>
      </c>
    </row>
    <row r="35" spans="1:52" hidden="1">
      <c r="B35" s="1" t="str">
        <f>IF(K35="","Hide","Show")</f>
        <v>Hide</v>
      </c>
      <c r="C35" s="4" t="s">
        <v>49</v>
      </c>
      <c r="E35" s="12" t="s">
        <v>481</v>
      </c>
      <c r="K35" s="21" t="s">
        <v>481</v>
      </c>
      <c r="L35" s="41" t="s">
        <v>481</v>
      </c>
      <c r="M35" s="5"/>
      <c r="N35" s="41"/>
      <c r="O35" s="4" t="s">
        <v>481</v>
      </c>
      <c r="P35" s="4"/>
      <c r="Q35" s="4" t="s">
        <v>481</v>
      </c>
      <c r="R35" s="4" t="s">
        <v>481</v>
      </c>
      <c r="S35" s="4" t="s">
        <v>481</v>
      </c>
      <c r="T35" s="3" t="s">
        <v>481</v>
      </c>
      <c r="V35" s="3" t="s">
        <v>78</v>
      </c>
      <c r="W35" s="5"/>
      <c r="Y35" s="5" t="s">
        <v>481</v>
      </c>
      <c r="Z35" s="4" t="s">
        <v>481</v>
      </c>
      <c r="AA35" s="4" t="s">
        <v>481</v>
      </c>
      <c r="AB35" s="4" t="s">
        <v>481</v>
      </c>
      <c r="AC35" s="19" t="s">
        <v>481</v>
      </c>
      <c r="AD35" s="4">
        <f>IFERROR(AE35/AB35,0)</f>
        <v>0</v>
      </c>
      <c r="AE35" s="40" t="s">
        <v>481</v>
      </c>
      <c r="AF35" s="40"/>
      <c r="AG35" s="40"/>
      <c r="AH35" s="40"/>
      <c r="AI35" s="17" t="s">
        <v>481</v>
      </c>
      <c r="AJ35" s="17" t="s">
        <v>481</v>
      </c>
      <c r="AK35" s="5" t="s">
        <v>481</v>
      </c>
    </row>
    <row r="36" spans="1:52" hidden="1">
      <c r="B36" s="1" t="str">
        <f>IF(K36="","Hide","Show")</f>
        <v>Hide</v>
      </c>
      <c r="C36" s="4" t="s">
        <v>50</v>
      </c>
      <c r="E36" s="12" t="s">
        <v>481</v>
      </c>
      <c r="K36" s="21" t="s">
        <v>481</v>
      </c>
      <c r="L36" s="41" t="s">
        <v>481</v>
      </c>
      <c r="M36" s="5"/>
      <c r="N36" s="41"/>
      <c r="O36" s="4" t="s">
        <v>481</v>
      </c>
      <c r="P36" s="4"/>
      <c r="Q36" s="4" t="s">
        <v>481</v>
      </c>
      <c r="R36" s="4" t="s">
        <v>481</v>
      </c>
      <c r="S36" s="4" t="s">
        <v>481</v>
      </c>
      <c r="T36" s="3" t="s">
        <v>481</v>
      </c>
      <c r="V36" s="3" t="s">
        <v>78</v>
      </c>
      <c r="W36" s="5"/>
      <c r="Y36" s="5" t="s">
        <v>481</v>
      </c>
      <c r="Z36" s="4" t="s">
        <v>481</v>
      </c>
      <c r="AA36" s="4" t="s">
        <v>481</v>
      </c>
      <c r="AB36" s="4" t="s">
        <v>481</v>
      </c>
      <c r="AC36" s="19" t="s">
        <v>481</v>
      </c>
      <c r="AD36" s="4">
        <f>IFERROR(AE36/AB36,0)</f>
        <v>0</v>
      </c>
      <c r="AE36" s="40" t="s">
        <v>481</v>
      </c>
      <c r="AF36" s="40"/>
      <c r="AG36" s="40"/>
      <c r="AH36" s="40"/>
      <c r="AI36" s="17"/>
      <c r="AJ36" s="17" t="s">
        <v>481</v>
      </c>
      <c r="AK36" s="5" t="s">
        <v>481</v>
      </c>
    </row>
    <row r="37" spans="1:52">
      <c r="AE37" s="40"/>
      <c r="AF37" s="40"/>
      <c r="AG37" s="40"/>
      <c r="AH37" s="40"/>
      <c r="AK37" s="5"/>
      <c r="AO37" s="75"/>
    </row>
    <row r="38" spans="1:52">
      <c r="AU38" s="15"/>
    </row>
    <row r="39" spans="1:52">
      <c r="AV39" s="15"/>
    </row>
    <row r="40" spans="1:52">
      <c r="AW40" s="15"/>
    </row>
    <row r="41" spans="1:52">
      <c r="AX41" s="15"/>
    </row>
    <row r="42" spans="1:52">
      <c r="AY42" s="15"/>
    </row>
    <row r="43" spans="1:52">
      <c r="AZ43" s="15"/>
    </row>
  </sheetData>
  <sortState xmlns:xlrd2="http://schemas.microsoft.com/office/spreadsheetml/2017/richdata2" ref="A24:AX24">
    <sortCondition ref="M24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5" t="s">
        <v>95</v>
      </c>
      <c r="C6" s="65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8" t="s">
        <v>106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438</v>
      </c>
    </row>
    <row r="4" spans="1:5">
      <c r="A4" s="68" t="s">
        <v>0</v>
      </c>
      <c r="B4" s="68" t="s">
        <v>6</v>
      </c>
      <c r="C4" s="68" t="s">
        <v>439</v>
      </c>
    </row>
    <row r="5" spans="1:5">
      <c r="A5" s="68" t="s">
        <v>0</v>
      </c>
      <c r="B5" s="68" t="s">
        <v>26</v>
      </c>
      <c r="C5" s="68" t="s">
        <v>440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103</v>
      </c>
    </row>
    <row r="14" spans="1:5">
      <c r="D14" s="68" t="s">
        <v>104</v>
      </c>
    </row>
    <row r="15" spans="1:5">
      <c r="D15" s="68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8" t="s">
        <v>106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438</v>
      </c>
    </row>
    <row r="4" spans="1:5">
      <c r="A4" s="68" t="s">
        <v>0</v>
      </c>
      <c r="B4" s="68" t="s">
        <v>6</v>
      </c>
      <c r="C4" s="68" t="s">
        <v>439</v>
      </c>
    </row>
    <row r="5" spans="1:5">
      <c r="A5" s="68" t="s">
        <v>0</v>
      </c>
      <c r="B5" s="68" t="s">
        <v>26</v>
      </c>
      <c r="C5" s="68" t="s">
        <v>440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103</v>
      </c>
    </row>
    <row r="14" spans="1:5">
      <c r="D14" s="68" t="s">
        <v>104</v>
      </c>
    </row>
    <row r="15" spans="1:5">
      <c r="D15" s="68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8" t="s">
        <v>182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107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108</v>
      </c>
      <c r="E4" s="68" t="s">
        <v>109</v>
      </c>
      <c r="F4" s="68" t="s">
        <v>96</v>
      </c>
      <c r="G4" s="68" t="s">
        <v>25</v>
      </c>
      <c r="H4" s="68" t="s">
        <v>110</v>
      </c>
    </row>
    <row r="5" spans="1:46">
      <c r="A5" s="68" t="s">
        <v>7</v>
      </c>
      <c r="C5" s="68" t="s">
        <v>10</v>
      </c>
      <c r="D5" s="68" t="s">
        <v>111</v>
      </c>
      <c r="E5" s="68" t="s">
        <v>112</v>
      </c>
      <c r="F5" s="68" t="s">
        <v>96</v>
      </c>
      <c r="G5" s="68" t="s">
        <v>25</v>
      </c>
      <c r="H5" s="68" t="s">
        <v>110</v>
      </c>
      <c r="I5" s="68" t="s">
        <v>113</v>
      </c>
    </row>
    <row r="6" spans="1:46">
      <c r="A6" s="68" t="s">
        <v>7</v>
      </c>
      <c r="C6" s="68" t="s">
        <v>41</v>
      </c>
      <c r="D6" s="68" t="s">
        <v>114</v>
      </c>
      <c r="E6" s="68" t="s">
        <v>115</v>
      </c>
      <c r="F6" s="68" t="s">
        <v>96</v>
      </c>
      <c r="G6" s="68" t="s">
        <v>25</v>
      </c>
      <c r="H6" s="68" t="s">
        <v>110</v>
      </c>
      <c r="I6" s="68" t="s">
        <v>116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117</v>
      </c>
    </row>
    <row r="12" spans="1:46">
      <c r="A12" s="68" t="s">
        <v>7</v>
      </c>
      <c r="C12" s="68" t="s">
        <v>28</v>
      </c>
      <c r="E12" s="68" t="s">
        <v>118</v>
      </c>
    </row>
    <row r="13" spans="1:46">
      <c r="A13" s="68" t="s">
        <v>7</v>
      </c>
      <c r="C13" s="68" t="s">
        <v>42</v>
      </c>
      <c r="E13" s="68" t="s">
        <v>119</v>
      </c>
    </row>
    <row r="14" spans="1:46">
      <c r="A14" s="68" t="s">
        <v>7</v>
      </c>
      <c r="C14" s="68" t="s">
        <v>39</v>
      </c>
      <c r="E14" s="68" t="s">
        <v>120</v>
      </c>
    </row>
    <row r="15" spans="1:46">
      <c r="A15" s="68" t="s">
        <v>7</v>
      </c>
      <c r="C15" s="68" t="s">
        <v>43</v>
      </c>
      <c r="E15" s="68" t="s">
        <v>121</v>
      </c>
    </row>
    <row r="16" spans="1:46">
      <c r="A16" s="68" t="s">
        <v>7</v>
      </c>
      <c r="C16" s="68" t="s">
        <v>44</v>
      </c>
      <c r="E16" s="68" t="s">
        <v>122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123</v>
      </c>
      <c r="C24" s="68" t="s">
        <v>48</v>
      </c>
      <c r="E24" s="68" t="s">
        <v>124</v>
      </c>
      <c r="K24" s="68" t="s">
        <v>125</v>
      </c>
      <c r="L24" s="68" t="s">
        <v>126</v>
      </c>
      <c r="M24" s="68" t="s">
        <v>127</v>
      </c>
      <c r="N24" s="68" t="s">
        <v>128</v>
      </c>
      <c r="O24" s="68" t="s">
        <v>129</v>
      </c>
      <c r="P24" s="68" t="s">
        <v>130</v>
      </c>
      <c r="Q24" s="68" t="s">
        <v>78</v>
      </c>
      <c r="R24" s="68" t="s">
        <v>131</v>
      </c>
      <c r="S24" s="68" t="s">
        <v>132</v>
      </c>
      <c r="T24" s="68" t="s">
        <v>133</v>
      </c>
      <c r="U24" s="68" t="s">
        <v>382</v>
      </c>
      <c r="V24" s="68" t="s">
        <v>134</v>
      </c>
      <c r="W24" s="68" t="s">
        <v>135</v>
      </c>
      <c r="X24" s="68" t="s">
        <v>383</v>
      </c>
      <c r="Y24" s="68" t="s">
        <v>136</v>
      </c>
      <c r="Z24" s="68" t="s">
        <v>137</v>
      </c>
      <c r="AA24" s="68" t="s">
        <v>138</v>
      </c>
      <c r="AB24" s="68" t="s">
        <v>139</v>
      </c>
      <c r="AC24" s="68" t="s">
        <v>140</v>
      </c>
      <c r="AD24" s="68" t="s">
        <v>384</v>
      </c>
      <c r="AE24" s="68" t="s">
        <v>141</v>
      </c>
      <c r="AF24" s="68" t="s">
        <v>142</v>
      </c>
      <c r="AG24" s="68" t="s">
        <v>141</v>
      </c>
      <c r="AH24" s="68" t="s">
        <v>93</v>
      </c>
      <c r="AI24" s="68" t="s">
        <v>143</v>
      </c>
      <c r="AJ24" s="68" t="s">
        <v>78</v>
      </c>
      <c r="AK24" s="68" t="s">
        <v>94</v>
      </c>
      <c r="AL24" s="68" t="s">
        <v>136</v>
      </c>
      <c r="AM24" s="68" t="s">
        <v>137</v>
      </c>
      <c r="AN24" s="68" t="s">
        <v>144</v>
      </c>
      <c r="AO24" s="68" t="s">
        <v>145</v>
      </c>
      <c r="AP24" s="68" t="s">
        <v>146</v>
      </c>
      <c r="AQ24" s="68" t="s">
        <v>147</v>
      </c>
    </row>
    <row r="25" spans="1:43">
      <c r="B25" s="68" t="s">
        <v>148</v>
      </c>
      <c r="C25" s="68" t="s">
        <v>49</v>
      </c>
      <c r="E25" s="68" t="s">
        <v>149</v>
      </c>
      <c r="K25" s="68" t="s">
        <v>150</v>
      </c>
      <c r="L25" s="68" t="s">
        <v>151</v>
      </c>
      <c r="O25" s="68" t="s">
        <v>152</v>
      </c>
      <c r="Q25" s="68" t="s">
        <v>153</v>
      </c>
      <c r="R25" s="68" t="s">
        <v>154</v>
      </c>
      <c r="S25" s="68" t="s">
        <v>155</v>
      </c>
      <c r="T25" s="68" t="s">
        <v>156</v>
      </c>
      <c r="V25" s="68" t="s">
        <v>78</v>
      </c>
      <c r="Y25" s="68" t="s">
        <v>155</v>
      </c>
      <c r="Z25" s="68" t="s">
        <v>157</v>
      </c>
      <c r="AA25" s="68" t="s">
        <v>158</v>
      </c>
      <c r="AB25" s="68" t="s">
        <v>159</v>
      </c>
      <c r="AC25" s="68" t="s">
        <v>160</v>
      </c>
      <c r="AD25" s="68" t="s">
        <v>385</v>
      </c>
      <c r="AE25" s="68" t="s">
        <v>161</v>
      </c>
      <c r="AI25" s="68" t="s">
        <v>162</v>
      </c>
      <c r="AJ25" s="68" t="s">
        <v>163</v>
      </c>
      <c r="AK25" s="68" t="s">
        <v>164</v>
      </c>
    </row>
    <row r="26" spans="1:43">
      <c r="B26" s="68" t="s">
        <v>165</v>
      </c>
      <c r="C26" s="68" t="s">
        <v>50</v>
      </c>
      <c r="E26" s="68" t="s">
        <v>166</v>
      </c>
      <c r="K26" s="68" t="s">
        <v>167</v>
      </c>
      <c r="L26" s="68" t="s">
        <v>168</v>
      </c>
      <c r="O26" s="68" t="s">
        <v>169</v>
      </c>
      <c r="Q26" s="68" t="s">
        <v>170</v>
      </c>
      <c r="R26" s="68" t="s">
        <v>171</v>
      </c>
      <c r="S26" s="68" t="s">
        <v>172</v>
      </c>
      <c r="T26" s="68" t="s">
        <v>173</v>
      </c>
      <c r="V26" s="68" t="s">
        <v>78</v>
      </c>
      <c r="Y26" s="68" t="s">
        <v>172</v>
      </c>
      <c r="Z26" s="68" t="s">
        <v>174</v>
      </c>
      <c r="AA26" s="68" t="s">
        <v>175</v>
      </c>
      <c r="AB26" s="68" t="s">
        <v>176</v>
      </c>
      <c r="AC26" s="68" t="s">
        <v>177</v>
      </c>
      <c r="AD26" s="68" t="s">
        <v>386</v>
      </c>
      <c r="AE26" s="68" t="s">
        <v>178</v>
      </c>
      <c r="AJ26" s="68" t="s">
        <v>179</v>
      </c>
      <c r="AK26" s="68" t="s">
        <v>180</v>
      </c>
    </row>
    <row r="28" spans="1:43">
      <c r="AD28" s="68" t="s">
        <v>181</v>
      </c>
      <c r="AE28" s="68" t="s">
        <v>387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8" t="s">
        <v>182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107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108</v>
      </c>
      <c r="E4" s="68" t="s">
        <v>109</v>
      </c>
      <c r="F4" s="68" t="s">
        <v>96</v>
      </c>
      <c r="G4" s="68" t="s">
        <v>25</v>
      </c>
      <c r="H4" s="68" t="s">
        <v>110</v>
      </c>
    </row>
    <row r="5" spans="1:46">
      <c r="A5" s="68" t="s">
        <v>7</v>
      </c>
      <c r="C5" s="68" t="s">
        <v>10</v>
      </c>
      <c r="D5" s="68" t="s">
        <v>111</v>
      </c>
      <c r="E5" s="68" t="s">
        <v>112</v>
      </c>
      <c r="F5" s="68" t="s">
        <v>96</v>
      </c>
      <c r="G5" s="68" t="s">
        <v>25</v>
      </c>
      <c r="H5" s="68" t="s">
        <v>110</v>
      </c>
      <c r="I5" s="68" t="s">
        <v>113</v>
      </c>
    </row>
    <row r="6" spans="1:46">
      <c r="A6" s="68" t="s">
        <v>7</v>
      </c>
      <c r="C6" s="68" t="s">
        <v>41</v>
      </c>
      <c r="D6" s="68" t="s">
        <v>114</v>
      </c>
      <c r="E6" s="68" t="s">
        <v>115</v>
      </c>
      <c r="F6" s="68" t="s">
        <v>96</v>
      </c>
      <c r="G6" s="68" t="s">
        <v>25</v>
      </c>
      <c r="H6" s="68" t="s">
        <v>110</v>
      </c>
      <c r="I6" s="68" t="s">
        <v>116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117</v>
      </c>
    </row>
    <row r="12" spans="1:46">
      <c r="A12" s="68" t="s">
        <v>7</v>
      </c>
      <c r="C12" s="68" t="s">
        <v>28</v>
      </c>
      <c r="E12" s="68" t="s">
        <v>118</v>
      </c>
    </row>
    <row r="13" spans="1:46">
      <c r="A13" s="68" t="s">
        <v>7</v>
      </c>
      <c r="C13" s="68" t="s">
        <v>42</v>
      </c>
      <c r="E13" s="68" t="s">
        <v>119</v>
      </c>
    </row>
    <row r="14" spans="1:46">
      <c r="A14" s="68" t="s">
        <v>7</v>
      </c>
      <c r="C14" s="68" t="s">
        <v>39</v>
      </c>
      <c r="E14" s="68" t="s">
        <v>120</v>
      </c>
    </row>
    <row r="15" spans="1:46">
      <c r="A15" s="68" t="s">
        <v>7</v>
      </c>
      <c r="C15" s="68" t="s">
        <v>43</v>
      </c>
      <c r="E15" s="68" t="s">
        <v>121</v>
      </c>
    </row>
    <row r="16" spans="1:46">
      <c r="A16" s="68" t="s">
        <v>7</v>
      </c>
      <c r="C16" s="68" t="s">
        <v>44</v>
      </c>
      <c r="E16" s="68" t="s">
        <v>122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123</v>
      </c>
      <c r="C24" s="68" t="s">
        <v>48</v>
      </c>
      <c r="E24" s="68" t="s">
        <v>124</v>
      </c>
      <c r="K24" s="68" t="s">
        <v>125</v>
      </c>
      <c r="L24" s="68" t="s">
        <v>126</v>
      </c>
      <c r="M24" s="68" t="s">
        <v>127</v>
      </c>
      <c r="N24" s="68" t="s">
        <v>128</v>
      </c>
      <c r="O24" s="68" t="s">
        <v>129</v>
      </c>
      <c r="P24" s="68" t="s">
        <v>130</v>
      </c>
      <c r="Q24" s="68" t="s">
        <v>78</v>
      </c>
      <c r="R24" s="68" t="s">
        <v>131</v>
      </c>
      <c r="S24" s="68" t="s">
        <v>132</v>
      </c>
      <c r="T24" s="68" t="s">
        <v>133</v>
      </c>
      <c r="U24" s="68" t="s">
        <v>382</v>
      </c>
      <c r="V24" s="68" t="s">
        <v>134</v>
      </c>
      <c r="W24" s="68" t="s">
        <v>135</v>
      </c>
      <c r="X24" s="68" t="s">
        <v>383</v>
      </c>
      <c r="Y24" s="68" t="s">
        <v>136</v>
      </c>
      <c r="Z24" s="68" t="s">
        <v>137</v>
      </c>
      <c r="AA24" s="68" t="s">
        <v>138</v>
      </c>
      <c r="AB24" s="68" t="s">
        <v>139</v>
      </c>
      <c r="AC24" s="68" t="s">
        <v>140</v>
      </c>
      <c r="AD24" s="68" t="s">
        <v>384</v>
      </c>
      <c r="AE24" s="68" t="s">
        <v>141</v>
      </c>
      <c r="AF24" s="68" t="s">
        <v>142</v>
      </c>
      <c r="AG24" s="68" t="s">
        <v>141</v>
      </c>
      <c r="AH24" s="68" t="s">
        <v>93</v>
      </c>
      <c r="AI24" s="68" t="s">
        <v>143</v>
      </c>
      <c r="AJ24" s="68" t="s">
        <v>78</v>
      </c>
      <c r="AK24" s="68" t="s">
        <v>94</v>
      </c>
      <c r="AL24" s="68" t="s">
        <v>136</v>
      </c>
      <c r="AM24" s="68" t="s">
        <v>137</v>
      </c>
      <c r="AN24" s="68" t="s">
        <v>144</v>
      </c>
      <c r="AO24" s="68" t="s">
        <v>145</v>
      </c>
      <c r="AP24" s="68" t="s">
        <v>146</v>
      </c>
      <c r="AQ24" s="68" t="s">
        <v>147</v>
      </c>
    </row>
    <row r="25" spans="1:43">
      <c r="B25" s="68" t="s">
        <v>148</v>
      </c>
      <c r="C25" s="68" t="s">
        <v>49</v>
      </c>
      <c r="E25" s="68" t="s">
        <v>149</v>
      </c>
      <c r="K25" s="68" t="s">
        <v>150</v>
      </c>
      <c r="L25" s="68" t="s">
        <v>151</v>
      </c>
      <c r="O25" s="68" t="s">
        <v>152</v>
      </c>
      <c r="Q25" s="68" t="s">
        <v>153</v>
      </c>
      <c r="R25" s="68" t="s">
        <v>154</v>
      </c>
      <c r="S25" s="68" t="s">
        <v>155</v>
      </c>
      <c r="T25" s="68" t="s">
        <v>156</v>
      </c>
      <c r="V25" s="68" t="s">
        <v>78</v>
      </c>
      <c r="Y25" s="68" t="s">
        <v>155</v>
      </c>
      <c r="Z25" s="68" t="s">
        <v>157</v>
      </c>
      <c r="AA25" s="68" t="s">
        <v>158</v>
      </c>
      <c r="AB25" s="68" t="s">
        <v>159</v>
      </c>
      <c r="AC25" s="68" t="s">
        <v>160</v>
      </c>
      <c r="AD25" s="68" t="s">
        <v>385</v>
      </c>
      <c r="AE25" s="68" t="s">
        <v>161</v>
      </c>
      <c r="AI25" s="68" t="s">
        <v>162</v>
      </c>
      <c r="AJ25" s="68" t="s">
        <v>163</v>
      </c>
      <c r="AK25" s="68" t="s">
        <v>164</v>
      </c>
    </row>
    <row r="26" spans="1:43">
      <c r="B26" s="68" t="s">
        <v>165</v>
      </c>
      <c r="C26" s="68" t="s">
        <v>50</v>
      </c>
      <c r="E26" s="68" t="s">
        <v>166</v>
      </c>
      <c r="K26" s="68" t="s">
        <v>167</v>
      </c>
      <c r="L26" s="68" t="s">
        <v>168</v>
      </c>
      <c r="O26" s="68" t="s">
        <v>169</v>
      </c>
      <c r="Q26" s="68" t="s">
        <v>170</v>
      </c>
      <c r="R26" s="68" t="s">
        <v>171</v>
      </c>
      <c r="S26" s="68" t="s">
        <v>172</v>
      </c>
      <c r="T26" s="68" t="s">
        <v>173</v>
      </c>
      <c r="V26" s="68" t="s">
        <v>78</v>
      </c>
      <c r="Y26" s="68" t="s">
        <v>172</v>
      </c>
      <c r="Z26" s="68" t="s">
        <v>174</v>
      </c>
      <c r="AA26" s="68" t="s">
        <v>175</v>
      </c>
      <c r="AB26" s="68" t="s">
        <v>176</v>
      </c>
      <c r="AC26" s="68" t="s">
        <v>177</v>
      </c>
      <c r="AD26" s="68" t="s">
        <v>386</v>
      </c>
      <c r="AE26" s="68" t="s">
        <v>178</v>
      </c>
      <c r="AJ26" s="68" t="s">
        <v>179</v>
      </c>
      <c r="AK26" s="68" t="s">
        <v>180</v>
      </c>
    </row>
    <row r="28" spans="1:43">
      <c r="AD28" s="68" t="s">
        <v>181</v>
      </c>
      <c r="AE28" s="68" t="s">
        <v>387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9C4A3-B0FE-487B-8B46-0A29C6D5761D}">
  <dimension ref="A1:E15"/>
  <sheetViews>
    <sheetView workbookViewId="0"/>
  </sheetViews>
  <sheetFormatPr defaultRowHeight="15"/>
  <sheetData>
    <row r="1" spans="1:5">
      <c r="A1" s="68" t="s">
        <v>185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438</v>
      </c>
    </row>
    <row r="4" spans="1:5">
      <c r="A4" s="68" t="s">
        <v>0</v>
      </c>
      <c r="B4" s="68" t="s">
        <v>6</v>
      </c>
      <c r="C4" s="68" t="s">
        <v>439</v>
      </c>
    </row>
    <row r="5" spans="1:5">
      <c r="A5" s="68" t="s">
        <v>0</v>
      </c>
      <c r="B5" s="68" t="s">
        <v>26</v>
      </c>
      <c r="C5" s="68" t="s">
        <v>440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103</v>
      </c>
    </row>
    <row r="14" spans="1:5">
      <c r="D14" s="68" t="s">
        <v>104</v>
      </c>
    </row>
    <row r="15" spans="1:5">
      <c r="D15" s="68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0A707-A7D4-4072-B59E-3174D90E1488}">
  <dimension ref="A1:AT38"/>
  <sheetViews>
    <sheetView workbookViewId="0"/>
  </sheetViews>
  <sheetFormatPr defaultRowHeight="15"/>
  <sheetData>
    <row r="1" spans="1:46">
      <c r="A1" s="68" t="s">
        <v>381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107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108</v>
      </c>
      <c r="E4" s="68" t="s">
        <v>109</v>
      </c>
      <c r="F4" s="68" t="s">
        <v>96</v>
      </c>
      <c r="G4" s="68" t="s">
        <v>25</v>
      </c>
      <c r="H4" s="68" t="s">
        <v>110</v>
      </c>
    </row>
    <row r="5" spans="1:46">
      <c r="A5" s="68" t="s">
        <v>7</v>
      </c>
      <c r="C5" s="68" t="s">
        <v>10</v>
      </c>
      <c r="D5" s="68" t="s">
        <v>111</v>
      </c>
      <c r="E5" s="68" t="s">
        <v>112</v>
      </c>
      <c r="F5" s="68" t="s">
        <v>96</v>
      </c>
      <c r="G5" s="68" t="s">
        <v>25</v>
      </c>
      <c r="H5" s="68" t="s">
        <v>110</v>
      </c>
      <c r="I5" s="68" t="s">
        <v>113</v>
      </c>
    </row>
    <row r="6" spans="1:46">
      <c r="A6" s="68" t="s">
        <v>7</v>
      </c>
      <c r="C6" s="68" t="s">
        <v>41</v>
      </c>
      <c r="D6" s="68" t="s">
        <v>114</v>
      </c>
      <c r="E6" s="68" t="s">
        <v>115</v>
      </c>
      <c r="F6" s="68" t="s">
        <v>96</v>
      </c>
      <c r="G6" s="68" t="s">
        <v>25</v>
      </c>
      <c r="H6" s="68" t="s">
        <v>110</v>
      </c>
      <c r="I6" s="68" t="s">
        <v>116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117</v>
      </c>
    </row>
    <row r="12" spans="1:46">
      <c r="A12" s="68" t="s">
        <v>7</v>
      </c>
      <c r="C12" s="68" t="s">
        <v>28</v>
      </c>
      <c r="E12" s="68" t="s">
        <v>118</v>
      </c>
    </row>
    <row r="13" spans="1:46">
      <c r="A13" s="68" t="s">
        <v>7</v>
      </c>
      <c r="C13" s="68" t="s">
        <v>42</v>
      </c>
      <c r="E13" s="68" t="s">
        <v>119</v>
      </c>
    </row>
    <row r="14" spans="1:46">
      <c r="A14" s="68" t="s">
        <v>7</v>
      </c>
      <c r="C14" s="68" t="s">
        <v>39</v>
      </c>
      <c r="E14" s="68" t="s">
        <v>120</v>
      </c>
    </row>
    <row r="15" spans="1:46">
      <c r="A15" s="68" t="s">
        <v>7</v>
      </c>
      <c r="C15" s="68" t="s">
        <v>43</v>
      </c>
      <c r="E15" s="68" t="s">
        <v>121</v>
      </c>
    </row>
    <row r="16" spans="1:46">
      <c r="A16" s="68" t="s">
        <v>7</v>
      </c>
      <c r="C16" s="68" t="s">
        <v>44</v>
      </c>
      <c r="E16" s="68" t="s">
        <v>122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123</v>
      </c>
      <c r="C24" s="68" t="s">
        <v>48</v>
      </c>
      <c r="E24" s="68" t="s">
        <v>124</v>
      </c>
      <c r="K24" s="68" t="s">
        <v>125</v>
      </c>
      <c r="L24" s="68" t="s">
        <v>126</v>
      </c>
      <c r="M24" s="68" t="s">
        <v>127</v>
      </c>
      <c r="N24" s="68" t="s">
        <v>128</v>
      </c>
      <c r="O24" s="68" t="s">
        <v>129</v>
      </c>
      <c r="P24" s="68" t="s">
        <v>130</v>
      </c>
      <c r="Q24" s="68" t="s">
        <v>78</v>
      </c>
      <c r="R24" s="68" t="s">
        <v>131</v>
      </c>
      <c r="S24" s="68" t="s">
        <v>132</v>
      </c>
      <c r="T24" s="68" t="s">
        <v>133</v>
      </c>
      <c r="U24" s="68" t="s">
        <v>382</v>
      </c>
      <c r="V24" s="68" t="s">
        <v>134</v>
      </c>
      <c r="W24" s="68" t="s">
        <v>135</v>
      </c>
      <c r="X24" s="68" t="s">
        <v>383</v>
      </c>
      <c r="Y24" s="68" t="s">
        <v>136</v>
      </c>
      <c r="Z24" s="68" t="s">
        <v>137</v>
      </c>
      <c r="AA24" s="68" t="s">
        <v>138</v>
      </c>
      <c r="AB24" s="68" t="s">
        <v>139</v>
      </c>
      <c r="AC24" s="68" t="s">
        <v>140</v>
      </c>
      <c r="AD24" s="68" t="s">
        <v>384</v>
      </c>
      <c r="AE24" s="68" t="s">
        <v>141</v>
      </c>
      <c r="AF24" s="68" t="s">
        <v>142</v>
      </c>
      <c r="AG24" s="68" t="s">
        <v>141</v>
      </c>
      <c r="AH24" s="68" t="s">
        <v>93</v>
      </c>
      <c r="AI24" s="68" t="s">
        <v>143</v>
      </c>
      <c r="AJ24" s="68" t="s">
        <v>78</v>
      </c>
      <c r="AK24" s="68" t="s">
        <v>94</v>
      </c>
      <c r="AL24" s="68" t="s">
        <v>136</v>
      </c>
      <c r="AM24" s="68" t="s">
        <v>137</v>
      </c>
      <c r="AN24" s="68" t="s">
        <v>144</v>
      </c>
      <c r="AO24" s="68" t="s">
        <v>145</v>
      </c>
      <c r="AP24" s="68" t="s">
        <v>146</v>
      </c>
      <c r="AQ24" s="68" t="s">
        <v>147</v>
      </c>
    </row>
    <row r="25" spans="1:43">
      <c r="A25" s="68" t="s">
        <v>183</v>
      </c>
      <c r="B25" s="68" t="s">
        <v>148</v>
      </c>
      <c r="C25" s="68" t="s">
        <v>48</v>
      </c>
      <c r="E25" s="68" t="s">
        <v>441</v>
      </c>
      <c r="K25" s="68" t="s">
        <v>187</v>
      </c>
      <c r="L25" s="68" t="s">
        <v>188</v>
      </c>
      <c r="M25" s="68" t="s">
        <v>150</v>
      </c>
      <c r="N25" s="68" t="s">
        <v>151</v>
      </c>
      <c r="O25" s="68" t="s">
        <v>152</v>
      </c>
      <c r="P25" s="68" t="s">
        <v>189</v>
      </c>
      <c r="Q25" s="68" t="s">
        <v>78</v>
      </c>
      <c r="R25" s="68" t="s">
        <v>153</v>
      </c>
      <c r="S25" s="68" t="s">
        <v>154</v>
      </c>
      <c r="T25" s="68" t="s">
        <v>156</v>
      </c>
      <c r="U25" s="68" t="s">
        <v>164</v>
      </c>
      <c r="V25" s="68" t="s">
        <v>190</v>
      </c>
      <c r="W25" s="68" t="s">
        <v>191</v>
      </c>
      <c r="X25" s="68" t="s">
        <v>388</v>
      </c>
      <c r="Y25" s="68" t="s">
        <v>155</v>
      </c>
      <c r="Z25" s="68" t="s">
        <v>157</v>
      </c>
      <c r="AA25" s="68" t="s">
        <v>158</v>
      </c>
      <c r="AB25" s="68" t="s">
        <v>159</v>
      </c>
      <c r="AC25" s="68" t="s">
        <v>160</v>
      </c>
      <c r="AD25" s="68" t="s">
        <v>385</v>
      </c>
      <c r="AE25" s="68" t="s">
        <v>161</v>
      </c>
      <c r="AF25" s="68" t="s">
        <v>192</v>
      </c>
      <c r="AG25" s="68" t="s">
        <v>161</v>
      </c>
      <c r="AH25" s="68" t="s">
        <v>93</v>
      </c>
      <c r="AI25" s="68" t="s">
        <v>162</v>
      </c>
      <c r="AJ25" s="68" t="s">
        <v>78</v>
      </c>
      <c r="AK25" s="68" t="s">
        <v>94</v>
      </c>
      <c r="AL25" s="68" t="s">
        <v>155</v>
      </c>
      <c r="AM25" s="68" t="s">
        <v>157</v>
      </c>
      <c r="AN25" s="68" t="s">
        <v>193</v>
      </c>
      <c r="AO25" s="68" t="s">
        <v>194</v>
      </c>
      <c r="AP25" s="68" t="s">
        <v>195</v>
      </c>
      <c r="AQ25" s="68" t="s">
        <v>196</v>
      </c>
    </row>
    <row r="26" spans="1:43">
      <c r="A26" s="68" t="s">
        <v>183</v>
      </c>
      <c r="B26" s="68" t="s">
        <v>165</v>
      </c>
      <c r="C26" s="68" t="s">
        <v>48</v>
      </c>
      <c r="E26" s="68" t="s">
        <v>442</v>
      </c>
      <c r="K26" s="68" t="s">
        <v>197</v>
      </c>
      <c r="L26" s="68" t="s">
        <v>198</v>
      </c>
      <c r="M26" s="68" t="s">
        <v>167</v>
      </c>
      <c r="N26" s="68" t="s">
        <v>168</v>
      </c>
      <c r="O26" s="68" t="s">
        <v>169</v>
      </c>
      <c r="P26" s="68" t="s">
        <v>199</v>
      </c>
      <c r="Q26" s="68" t="s">
        <v>78</v>
      </c>
      <c r="R26" s="68" t="s">
        <v>170</v>
      </c>
      <c r="S26" s="68" t="s">
        <v>171</v>
      </c>
      <c r="T26" s="68" t="s">
        <v>173</v>
      </c>
      <c r="U26" s="68" t="s">
        <v>180</v>
      </c>
      <c r="V26" s="68" t="s">
        <v>200</v>
      </c>
      <c r="W26" s="68" t="s">
        <v>201</v>
      </c>
      <c r="X26" s="68" t="s">
        <v>389</v>
      </c>
      <c r="Y26" s="68" t="s">
        <v>172</v>
      </c>
      <c r="Z26" s="68" t="s">
        <v>174</v>
      </c>
      <c r="AA26" s="68" t="s">
        <v>175</v>
      </c>
      <c r="AB26" s="68" t="s">
        <v>176</v>
      </c>
      <c r="AC26" s="68" t="s">
        <v>177</v>
      </c>
      <c r="AD26" s="68" t="s">
        <v>386</v>
      </c>
      <c r="AE26" s="68" t="s">
        <v>178</v>
      </c>
      <c r="AF26" s="68" t="s">
        <v>202</v>
      </c>
      <c r="AG26" s="68" t="s">
        <v>178</v>
      </c>
      <c r="AH26" s="68" t="s">
        <v>93</v>
      </c>
      <c r="AI26" s="68" t="s">
        <v>203</v>
      </c>
      <c r="AJ26" s="68" t="s">
        <v>78</v>
      </c>
      <c r="AK26" s="68" t="s">
        <v>94</v>
      </c>
      <c r="AL26" s="68" t="s">
        <v>172</v>
      </c>
      <c r="AM26" s="68" t="s">
        <v>174</v>
      </c>
      <c r="AN26" s="68" t="s">
        <v>204</v>
      </c>
      <c r="AO26" s="68" t="s">
        <v>205</v>
      </c>
      <c r="AP26" s="68" t="s">
        <v>206</v>
      </c>
      <c r="AQ26" s="68" t="s">
        <v>207</v>
      </c>
    </row>
    <row r="27" spans="1:43">
      <c r="A27" s="68" t="s">
        <v>183</v>
      </c>
      <c r="B27" s="68" t="s">
        <v>208</v>
      </c>
      <c r="C27" s="68" t="s">
        <v>48</v>
      </c>
      <c r="E27" s="68" t="s">
        <v>443</v>
      </c>
      <c r="K27" s="68" t="s">
        <v>209</v>
      </c>
      <c r="L27" s="68" t="s">
        <v>210</v>
      </c>
      <c r="M27" s="68" t="s">
        <v>211</v>
      </c>
      <c r="N27" s="68" t="s">
        <v>212</v>
      </c>
      <c r="O27" s="68" t="s">
        <v>213</v>
      </c>
      <c r="P27" s="68" t="s">
        <v>214</v>
      </c>
      <c r="Q27" s="68" t="s">
        <v>78</v>
      </c>
      <c r="R27" s="68" t="s">
        <v>215</v>
      </c>
      <c r="S27" s="68" t="s">
        <v>216</v>
      </c>
      <c r="T27" s="68" t="s">
        <v>217</v>
      </c>
      <c r="U27" s="68" t="s">
        <v>390</v>
      </c>
      <c r="V27" s="68" t="s">
        <v>218</v>
      </c>
      <c r="W27" s="68" t="s">
        <v>219</v>
      </c>
      <c r="X27" s="68" t="s">
        <v>391</v>
      </c>
      <c r="Y27" s="68" t="s">
        <v>220</v>
      </c>
      <c r="Z27" s="68" t="s">
        <v>221</v>
      </c>
      <c r="AA27" s="68" t="s">
        <v>222</v>
      </c>
      <c r="AB27" s="68" t="s">
        <v>223</v>
      </c>
      <c r="AC27" s="68" t="s">
        <v>224</v>
      </c>
      <c r="AD27" s="68" t="s">
        <v>392</v>
      </c>
      <c r="AE27" s="68" t="s">
        <v>225</v>
      </c>
      <c r="AF27" s="68" t="s">
        <v>226</v>
      </c>
      <c r="AG27" s="68" t="s">
        <v>225</v>
      </c>
      <c r="AH27" s="68" t="s">
        <v>93</v>
      </c>
      <c r="AI27" s="68" t="s">
        <v>227</v>
      </c>
      <c r="AJ27" s="68" t="s">
        <v>78</v>
      </c>
      <c r="AK27" s="68" t="s">
        <v>94</v>
      </c>
      <c r="AL27" s="68" t="s">
        <v>220</v>
      </c>
      <c r="AM27" s="68" t="s">
        <v>221</v>
      </c>
      <c r="AN27" s="68" t="s">
        <v>228</v>
      </c>
      <c r="AO27" s="68" t="s">
        <v>229</v>
      </c>
      <c r="AP27" s="68" t="s">
        <v>230</v>
      </c>
      <c r="AQ27" s="68" t="s">
        <v>231</v>
      </c>
    </row>
    <row r="28" spans="1:43">
      <c r="A28" s="68" t="s">
        <v>183</v>
      </c>
      <c r="B28" s="68" t="s">
        <v>232</v>
      </c>
      <c r="C28" s="68" t="s">
        <v>48</v>
      </c>
      <c r="E28" s="68" t="s">
        <v>444</v>
      </c>
      <c r="K28" s="68" t="s">
        <v>233</v>
      </c>
      <c r="L28" s="68" t="s">
        <v>234</v>
      </c>
      <c r="M28" s="68" t="s">
        <v>235</v>
      </c>
      <c r="N28" s="68" t="s">
        <v>236</v>
      </c>
      <c r="O28" s="68" t="s">
        <v>237</v>
      </c>
      <c r="P28" s="68" t="s">
        <v>238</v>
      </c>
      <c r="Q28" s="68" t="s">
        <v>78</v>
      </c>
      <c r="R28" s="68" t="s">
        <v>239</v>
      </c>
      <c r="S28" s="68" t="s">
        <v>240</v>
      </c>
      <c r="T28" s="68" t="s">
        <v>241</v>
      </c>
      <c r="U28" s="68" t="s">
        <v>393</v>
      </c>
      <c r="V28" s="68" t="s">
        <v>242</v>
      </c>
      <c r="W28" s="68" t="s">
        <v>243</v>
      </c>
      <c r="X28" s="68" t="s">
        <v>394</v>
      </c>
      <c r="Y28" s="68" t="s">
        <v>244</v>
      </c>
      <c r="Z28" s="68" t="s">
        <v>245</v>
      </c>
      <c r="AA28" s="68" t="s">
        <v>246</v>
      </c>
      <c r="AB28" s="68" t="s">
        <v>247</v>
      </c>
      <c r="AC28" s="68" t="s">
        <v>248</v>
      </c>
      <c r="AD28" s="68" t="s">
        <v>395</v>
      </c>
      <c r="AE28" s="68" t="s">
        <v>249</v>
      </c>
      <c r="AF28" s="68" t="s">
        <v>250</v>
      </c>
      <c r="AG28" s="68" t="s">
        <v>249</v>
      </c>
      <c r="AH28" s="68" t="s">
        <v>93</v>
      </c>
      <c r="AI28" s="68" t="s">
        <v>251</v>
      </c>
      <c r="AJ28" s="68" t="s">
        <v>78</v>
      </c>
      <c r="AK28" s="68" t="s">
        <v>94</v>
      </c>
      <c r="AL28" s="68" t="s">
        <v>244</v>
      </c>
      <c r="AM28" s="68" t="s">
        <v>245</v>
      </c>
      <c r="AN28" s="68" t="s">
        <v>252</v>
      </c>
      <c r="AO28" s="68" t="s">
        <v>253</v>
      </c>
      <c r="AP28" s="68" t="s">
        <v>254</v>
      </c>
      <c r="AQ28" s="68" t="s">
        <v>255</v>
      </c>
    </row>
    <row r="29" spans="1:43">
      <c r="A29" s="68" t="s">
        <v>183</v>
      </c>
      <c r="B29" s="68" t="s">
        <v>256</v>
      </c>
      <c r="C29" s="68" t="s">
        <v>48</v>
      </c>
      <c r="E29" s="68" t="s">
        <v>445</v>
      </c>
      <c r="K29" s="68" t="s">
        <v>257</v>
      </c>
      <c r="L29" s="68" t="s">
        <v>258</v>
      </c>
      <c r="M29" s="68" t="s">
        <v>259</v>
      </c>
      <c r="N29" s="68" t="s">
        <v>260</v>
      </c>
      <c r="O29" s="68" t="s">
        <v>261</v>
      </c>
      <c r="P29" s="68" t="s">
        <v>262</v>
      </c>
      <c r="Q29" s="68" t="s">
        <v>78</v>
      </c>
      <c r="R29" s="68" t="s">
        <v>263</v>
      </c>
      <c r="S29" s="68" t="s">
        <v>264</v>
      </c>
      <c r="T29" s="68" t="s">
        <v>265</v>
      </c>
      <c r="U29" s="68" t="s">
        <v>396</v>
      </c>
      <c r="V29" s="68" t="s">
        <v>266</v>
      </c>
      <c r="W29" s="68" t="s">
        <v>267</v>
      </c>
      <c r="X29" s="68" t="s">
        <v>397</v>
      </c>
      <c r="Y29" s="68" t="s">
        <v>268</v>
      </c>
      <c r="Z29" s="68" t="s">
        <v>269</v>
      </c>
      <c r="AA29" s="68" t="s">
        <v>270</v>
      </c>
      <c r="AB29" s="68" t="s">
        <v>271</v>
      </c>
      <c r="AC29" s="68" t="s">
        <v>272</v>
      </c>
      <c r="AD29" s="68" t="s">
        <v>398</v>
      </c>
      <c r="AE29" s="68" t="s">
        <v>273</v>
      </c>
      <c r="AF29" s="68" t="s">
        <v>274</v>
      </c>
      <c r="AG29" s="68" t="s">
        <v>273</v>
      </c>
      <c r="AH29" s="68" t="s">
        <v>93</v>
      </c>
      <c r="AI29" s="68" t="s">
        <v>275</v>
      </c>
      <c r="AJ29" s="68" t="s">
        <v>78</v>
      </c>
      <c r="AK29" s="68" t="s">
        <v>94</v>
      </c>
      <c r="AL29" s="68" t="s">
        <v>268</v>
      </c>
      <c r="AM29" s="68" t="s">
        <v>269</v>
      </c>
      <c r="AN29" s="68" t="s">
        <v>276</v>
      </c>
      <c r="AO29" s="68" t="s">
        <v>277</v>
      </c>
      <c r="AP29" s="68" t="s">
        <v>278</v>
      </c>
      <c r="AQ29" s="68" t="s">
        <v>279</v>
      </c>
    </row>
    <row r="30" spans="1:43">
      <c r="A30" s="68" t="s">
        <v>183</v>
      </c>
      <c r="B30" s="68" t="s">
        <v>280</v>
      </c>
      <c r="C30" s="68" t="s">
        <v>48</v>
      </c>
      <c r="E30" s="68" t="s">
        <v>446</v>
      </c>
      <c r="K30" s="68" t="s">
        <v>281</v>
      </c>
      <c r="L30" s="68" t="s">
        <v>282</v>
      </c>
      <c r="M30" s="68" t="s">
        <v>283</v>
      </c>
      <c r="N30" s="68" t="s">
        <v>284</v>
      </c>
      <c r="O30" s="68" t="s">
        <v>285</v>
      </c>
      <c r="P30" s="68" t="s">
        <v>286</v>
      </c>
      <c r="Q30" s="68" t="s">
        <v>78</v>
      </c>
      <c r="R30" s="68" t="s">
        <v>287</v>
      </c>
      <c r="S30" s="68" t="s">
        <v>288</v>
      </c>
      <c r="T30" s="68" t="s">
        <v>289</v>
      </c>
      <c r="U30" s="68" t="s">
        <v>399</v>
      </c>
      <c r="V30" s="68" t="s">
        <v>290</v>
      </c>
      <c r="W30" s="68" t="s">
        <v>291</v>
      </c>
      <c r="X30" s="68" t="s">
        <v>400</v>
      </c>
      <c r="Y30" s="68" t="s">
        <v>292</v>
      </c>
      <c r="Z30" s="68" t="s">
        <v>293</v>
      </c>
      <c r="AA30" s="68" t="s">
        <v>294</v>
      </c>
      <c r="AB30" s="68" t="s">
        <v>295</v>
      </c>
      <c r="AC30" s="68" t="s">
        <v>296</v>
      </c>
      <c r="AD30" s="68" t="s">
        <v>401</v>
      </c>
      <c r="AE30" s="68" t="s">
        <v>297</v>
      </c>
      <c r="AF30" s="68" t="s">
        <v>298</v>
      </c>
      <c r="AG30" s="68" t="s">
        <v>297</v>
      </c>
      <c r="AH30" s="68" t="s">
        <v>93</v>
      </c>
      <c r="AI30" s="68" t="s">
        <v>299</v>
      </c>
      <c r="AJ30" s="68" t="s">
        <v>78</v>
      </c>
      <c r="AK30" s="68" t="s">
        <v>94</v>
      </c>
      <c r="AL30" s="68" t="s">
        <v>292</v>
      </c>
      <c r="AM30" s="68" t="s">
        <v>293</v>
      </c>
      <c r="AN30" s="68" t="s">
        <v>300</v>
      </c>
      <c r="AO30" s="68" t="s">
        <v>301</v>
      </c>
      <c r="AP30" s="68" t="s">
        <v>302</v>
      </c>
      <c r="AQ30" s="68" t="s">
        <v>303</v>
      </c>
    </row>
    <row r="31" spans="1:43">
      <c r="A31" s="68" t="s">
        <v>183</v>
      </c>
      <c r="B31" s="68" t="s">
        <v>304</v>
      </c>
      <c r="C31" s="68" t="s">
        <v>48</v>
      </c>
      <c r="E31" s="68" t="s">
        <v>447</v>
      </c>
      <c r="K31" s="68" t="s">
        <v>305</v>
      </c>
      <c r="L31" s="68" t="s">
        <v>306</v>
      </c>
      <c r="M31" s="68" t="s">
        <v>307</v>
      </c>
      <c r="N31" s="68" t="s">
        <v>308</v>
      </c>
      <c r="O31" s="68" t="s">
        <v>309</v>
      </c>
      <c r="P31" s="68" t="s">
        <v>310</v>
      </c>
      <c r="Q31" s="68" t="s">
        <v>78</v>
      </c>
      <c r="R31" s="68" t="s">
        <v>311</v>
      </c>
      <c r="S31" s="68" t="s">
        <v>312</v>
      </c>
      <c r="T31" s="68" t="s">
        <v>313</v>
      </c>
      <c r="U31" s="68" t="s">
        <v>402</v>
      </c>
      <c r="V31" s="68" t="s">
        <v>314</v>
      </c>
      <c r="W31" s="68" t="s">
        <v>315</v>
      </c>
      <c r="X31" s="68" t="s">
        <v>403</v>
      </c>
      <c r="Y31" s="68" t="s">
        <v>316</v>
      </c>
      <c r="Z31" s="68" t="s">
        <v>317</v>
      </c>
      <c r="AA31" s="68" t="s">
        <v>318</v>
      </c>
      <c r="AB31" s="68" t="s">
        <v>319</v>
      </c>
      <c r="AC31" s="68" t="s">
        <v>320</v>
      </c>
      <c r="AD31" s="68" t="s">
        <v>404</v>
      </c>
      <c r="AE31" s="68" t="s">
        <v>321</v>
      </c>
      <c r="AF31" s="68" t="s">
        <v>322</v>
      </c>
      <c r="AG31" s="68" t="s">
        <v>321</v>
      </c>
      <c r="AH31" s="68" t="s">
        <v>93</v>
      </c>
      <c r="AI31" s="68" t="s">
        <v>323</v>
      </c>
      <c r="AJ31" s="68" t="s">
        <v>78</v>
      </c>
      <c r="AK31" s="68" t="s">
        <v>94</v>
      </c>
      <c r="AL31" s="68" t="s">
        <v>316</v>
      </c>
      <c r="AM31" s="68" t="s">
        <v>317</v>
      </c>
      <c r="AN31" s="68" t="s">
        <v>324</v>
      </c>
      <c r="AO31" s="68" t="s">
        <v>325</v>
      </c>
      <c r="AP31" s="68" t="s">
        <v>326</v>
      </c>
      <c r="AQ31" s="68" t="s">
        <v>327</v>
      </c>
    </row>
    <row r="32" spans="1:43">
      <c r="A32" s="68" t="s">
        <v>183</v>
      </c>
      <c r="B32" s="68" t="s">
        <v>328</v>
      </c>
      <c r="C32" s="68" t="s">
        <v>48</v>
      </c>
      <c r="E32" s="68" t="s">
        <v>448</v>
      </c>
      <c r="K32" s="68" t="s">
        <v>329</v>
      </c>
      <c r="L32" s="68" t="s">
        <v>330</v>
      </c>
      <c r="M32" s="68" t="s">
        <v>331</v>
      </c>
      <c r="N32" s="68" t="s">
        <v>332</v>
      </c>
      <c r="O32" s="68" t="s">
        <v>333</v>
      </c>
      <c r="P32" s="68" t="s">
        <v>334</v>
      </c>
      <c r="Q32" s="68" t="s">
        <v>78</v>
      </c>
      <c r="R32" s="68" t="s">
        <v>335</v>
      </c>
      <c r="S32" s="68" t="s">
        <v>336</v>
      </c>
      <c r="T32" s="68" t="s">
        <v>337</v>
      </c>
      <c r="U32" s="68" t="s">
        <v>405</v>
      </c>
      <c r="V32" s="68" t="s">
        <v>338</v>
      </c>
      <c r="W32" s="68" t="s">
        <v>339</v>
      </c>
      <c r="X32" s="68" t="s">
        <v>406</v>
      </c>
      <c r="Y32" s="68" t="s">
        <v>340</v>
      </c>
      <c r="Z32" s="68" t="s">
        <v>341</v>
      </c>
      <c r="AA32" s="68" t="s">
        <v>342</v>
      </c>
      <c r="AB32" s="68" t="s">
        <v>343</v>
      </c>
      <c r="AC32" s="68" t="s">
        <v>344</v>
      </c>
      <c r="AD32" s="68" t="s">
        <v>407</v>
      </c>
      <c r="AE32" s="68" t="s">
        <v>345</v>
      </c>
      <c r="AF32" s="68" t="s">
        <v>346</v>
      </c>
      <c r="AG32" s="68" t="s">
        <v>345</v>
      </c>
      <c r="AH32" s="68" t="s">
        <v>93</v>
      </c>
      <c r="AI32" s="68" t="s">
        <v>347</v>
      </c>
      <c r="AJ32" s="68" t="s">
        <v>78</v>
      </c>
      <c r="AK32" s="68" t="s">
        <v>94</v>
      </c>
      <c r="AL32" s="68" t="s">
        <v>340</v>
      </c>
      <c r="AM32" s="68" t="s">
        <v>341</v>
      </c>
      <c r="AN32" s="68" t="s">
        <v>348</v>
      </c>
      <c r="AO32" s="68" t="s">
        <v>349</v>
      </c>
      <c r="AP32" s="68" t="s">
        <v>350</v>
      </c>
      <c r="AQ32" s="68" t="s">
        <v>351</v>
      </c>
    </row>
    <row r="33" spans="1:43">
      <c r="A33" s="68" t="s">
        <v>183</v>
      </c>
      <c r="B33" s="68" t="s">
        <v>352</v>
      </c>
      <c r="C33" s="68" t="s">
        <v>48</v>
      </c>
      <c r="E33" s="68" t="s">
        <v>449</v>
      </c>
      <c r="K33" s="68" t="s">
        <v>408</v>
      </c>
      <c r="L33" s="68" t="s">
        <v>409</v>
      </c>
      <c r="M33" s="68" t="s">
        <v>353</v>
      </c>
      <c r="N33" s="68" t="s">
        <v>354</v>
      </c>
      <c r="O33" s="68" t="s">
        <v>355</v>
      </c>
      <c r="P33" s="68" t="s">
        <v>410</v>
      </c>
      <c r="Q33" s="68" t="s">
        <v>78</v>
      </c>
      <c r="R33" s="68" t="s">
        <v>356</v>
      </c>
      <c r="S33" s="68" t="s">
        <v>357</v>
      </c>
      <c r="T33" s="68" t="s">
        <v>359</v>
      </c>
      <c r="U33" s="68" t="s">
        <v>366</v>
      </c>
      <c r="V33" s="68" t="s">
        <v>411</v>
      </c>
      <c r="W33" s="68" t="s">
        <v>412</v>
      </c>
      <c r="X33" s="68" t="s">
        <v>413</v>
      </c>
      <c r="Y33" s="68" t="s">
        <v>358</v>
      </c>
      <c r="Z33" s="68" t="s">
        <v>360</v>
      </c>
      <c r="AA33" s="68" t="s">
        <v>361</v>
      </c>
      <c r="AB33" s="68" t="s">
        <v>362</v>
      </c>
      <c r="AC33" s="68" t="s">
        <v>363</v>
      </c>
      <c r="AD33" s="68" t="s">
        <v>414</v>
      </c>
      <c r="AE33" s="68" t="s">
        <v>364</v>
      </c>
      <c r="AF33" s="68" t="s">
        <v>415</v>
      </c>
      <c r="AG33" s="68" t="s">
        <v>364</v>
      </c>
      <c r="AH33" s="68" t="s">
        <v>93</v>
      </c>
      <c r="AI33" s="68" t="s">
        <v>365</v>
      </c>
      <c r="AJ33" s="68" t="s">
        <v>78</v>
      </c>
      <c r="AK33" s="68" t="s">
        <v>94</v>
      </c>
      <c r="AL33" s="68" t="s">
        <v>358</v>
      </c>
      <c r="AM33" s="68" t="s">
        <v>360</v>
      </c>
      <c r="AN33" s="68" t="s">
        <v>416</v>
      </c>
      <c r="AO33" s="68" t="s">
        <v>417</v>
      </c>
      <c r="AP33" s="68" t="s">
        <v>418</v>
      </c>
      <c r="AQ33" s="68" t="s">
        <v>419</v>
      </c>
    </row>
    <row r="34" spans="1:43">
      <c r="A34" s="68" t="s">
        <v>183</v>
      </c>
      <c r="B34" s="68" t="s">
        <v>367</v>
      </c>
      <c r="C34" s="68" t="s">
        <v>48</v>
      </c>
      <c r="E34" s="68" t="s">
        <v>450</v>
      </c>
      <c r="K34" s="68" t="s">
        <v>451</v>
      </c>
      <c r="L34" s="68" t="s">
        <v>452</v>
      </c>
      <c r="M34" s="68" t="s">
        <v>368</v>
      </c>
      <c r="N34" s="68" t="s">
        <v>369</v>
      </c>
      <c r="O34" s="68" t="s">
        <v>370</v>
      </c>
      <c r="P34" s="68" t="s">
        <v>453</v>
      </c>
      <c r="Q34" s="68" t="s">
        <v>78</v>
      </c>
      <c r="R34" s="68" t="s">
        <v>371</v>
      </c>
      <c r="S34" s="68" t="s">
        <v>372</v>
      </c>
      <c r="T34" s="68" t="s">
        <v>374</v>
      </c>
      <c r="U34" s="68" t="s">
        <v>380</v>
      </c>
      <c r="V34" s="68" t="s">
        <v>454</v>
      </c>
      <c r="W34" s="68" t="s">
        <v>455</v>
      </c>
      <c r="X34" s="68" t="s">
        <v>456</v>
      </c>
      <c r="Y34" s="68" t="s">
        <v>373</v>
      </c>
      <c r="Z34" s="68" t="s">
        <v>375</v>
      </c>
      <c r="AA34" s="68" t="s">
        <v>376</v>
      </c>
      <c r="AB34" s="68" t="s">
        <v>377</v>
      </c>
      <c r="AC34" s="68" t="s">
        <v>378</v>
      </c>
      <c r="AD34" s="68" t="s">
        <v>420</v>
      </c>
      <c r="AE34" s="68" t="s">
        <v>379</v>
      </c>
      <c r="AF34" s="68" t="s">
        <v>457</v>
      </c>
      <c r="AG34" s="68" t="s">
        <v>379</v>
      </c>
      <c r="AH34" s="68" t="s">
        <v>93</v>
      </c>
      <c r="AI34" s="68" t="s">
        <v>421</v>
      </c>
      <c r="AJ34" s="68" t="s">
        <v>78</v>
      </c>
      <c r="AK34" s="68" t="s">
        <v>94</v>
      </c>
      <c r="AL34" s="68" t="s">
        <v>373</v>
      </c>
      <c r="AM34" s="68" t="s">
        <v>375</v>
      </c>
      <c r="AN34" s="68" t="s">
        <v>458</v>
      </c>
      <c r="AO34" s="68" t="s">
        <v>459</v>
      </c>
      <c r="AP34" s="68" t="s">
        <v>460</v>
      </c>
      <c r="AQ34" s="68" t="s">
        <v>461</v>
      </c>
    </row>
    <row r="35" spans="1:43">
      <c r="B35" s="68" t="s">
        <v>422</v>
      </c>
      <c r="C35" s="68" t="s">
        <v>49</v>
      </c>
      <c r="E35" s="68" t="s">
        <v>149</v>
      </c>
      <c r="K35" s="68" t="s">
        <v>423</v>
      </c>
      <c r="L35" s="68" t="s">
        <v>424</v>
      </c>
      <c r="O35" s="68" t="s">
        <v>425</v>
      </c>
      <c r="Q35" s="68" t="s">
        <v>426</v>
      </c>
      <c r="R35" s="68" t="s">
        <v>427</v>
      </c>
      <c r="S35" s="68" t="s">
        <v>428</v>
      </c>
      <c r="T35" s="68" t="s">
        <v>429</v>
      </c>
      <c r="V35" s="68" t="s">
        <v>78</v>
      </c>
      <c r="Y35" s="68" t="s">
        <v>428</v>
      </c>
      <c r="Z35" s="68" t="s">
        <v>430</v>
      </c>
      <c r="AA35" s="68" t="s">
        <v>431</v>
      </c>
      <c r="AB35" s="68" t="s">
        <v>432</v>
      </c>
      <c r="AC35" s="68" t="s">
        <v>433</v>
      </c>
      <c r="AD35" s="68" t="s">
        <v>434</v>
      </c>
      <c r="AE35" s="68" t="s">
        <v>435</v>
      </c>
      <c r="AI35" s="68" t="s">
        <v>462</v>
      </c>
      <c r="AJ35" s="68" t="s">
        <v>436</v>
      </c>
      <c r="AK35" s="68" t="s">
        <v>437</v>
      </c>
    </row>
    <row r="36" spans="1:43">
      <c r="B36" s="68" t="s">
        <v>463</v>
      </c>
      <c r="C36" s="68" t="s">
        <v>50</v>
      </c>
      <c r="E36" s="68" t="s">
        <v>166</v>
      </c>
      <c r="K36" s="68" t="s">
        <v>464</v>
      </c>
      <c r="L36" s="68" t="s">
        <v>465</v>
      </c>
      <c r="O36" s="68" t="s">
        <v>466</v>
      </c>
      <c r="Q36" s="68" t="s">
        <v>467</v>
      </c>
      <c r="R36" s="68" t="s">
        <v>468</v>
      </c>
      <c r="S36" s="68" t="s">
        <v>469</v>
      </c>
      <c r="T36" s="68" t="s">
        <v>470</v>
      </c>
      <c r="V36" s="68" t="s">
        <v>78</v>
      </c>
      <c r="Y36" s="68" t="s">
        <v>469</v>
      </c>
      <c r="Z36" s="68" t="s">
        <v>471</v>
      </c>
      <c r="AA36" s="68" t="s">
        <v>472</v>
      </c>
      <c r="AB36" s="68" t="s">
        <v>473</v>
      </c>
      <c r="AC36" s="68" t="s">
        <v>474</v>
      </c>
      <c r="AD36" s="68" t="s">
        <v>475</v>
      </c>
      <c r="AE36" s="68" t="s">
        <v>476</v>
      </c>
      <c r="AJ36" s="68" t="s">
        <v>477</v>
      </c>
      <c r="AK36" s="68" t="s">
        <v>478</v>
      </c>
    </row>
    <row r="38" spans="1:43">
      <c r="AD38" s="68" t="s">
        <v>479</v>
      </c>
      <c r="AE38" s="68" t="s">
        <v>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2023-10-06T02:27:07Z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