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8_{6F39636F-30F1-44A0-9C52-37F8995501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2" l="1"/>
  <c r="E24" i="2"/>
  <c r="K24" i="2"/>
  <c r="L24" i="2"/>
  <c r="O24" i="2"/>
  <c r="P24" i="2"/>
  <c r="R24" i="2"/>
  <c r="S24" i="2"/>
  <c r="T24" i="2"/>
  <c r="U24" i="2"/>
  <c r="Y24" i="2"/>
  <c r="Z24" i="2"/>
  <c r="AA24" i="2"/>
  <c r="AC24" i="2"/>
  <c r="AD24" i="2"/>
  <c r="AF24" i="2"/>
  <c r="AI24" i="2"/>
  <c r="AL24" i="2"/>
  <c r="AM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AQ25" i="2"/>
  <c r="E26" i="2"/>
  <c r="K26" i="2"/>
  <c r="L26" i="2"/>
  <c r="O26" i="2"/>
  <c r="Q26" i="2"/>
  <c r="R26" i="2"/>
  <c r="S26" i="2"/>
  <c r="T26" i="2"/>
  <c r="Y26" i="2"/>
  <c r="Z26" i="2"/>
  <c r="AA26" i="2"/>
  <c r="AB26" i="2"/>
  <c r="AC26" i="2"/>
  <c r="AE26" i="2"/>
  <c r="AI26" i="2"/>
  <c r="AJ26" i="2"/>
  <c r="AK26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E27" i="2"/>
  <c r="AJ27" i="2"/>
  <c r="AK27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AD27" i="2" l="1"/>
  <c r="AD26" i="2"/>
  <c r="B24" i="2"/>
  <c r="D4" i="2"/>
  <c r="E4" i="2" s="1"/>
  <c r="D5" i="2"/>
  <c r="D6" i="2"/>
  <c r="I6" i="2"/>
  <c r="I5" i="2"/>
  <c r="E6" i="2" l="1"/>
  <c r="E5" i="2"/>
  <c r="B26" i="2"/>
  <c r="B25" i="2"/>
  <c r="B27" i="2"/>
</calcChain>
</file>

<file path=xl/sharedStrings.xml><?xml version="1.0" encoding="utf-8"?>
<sst xmlns="http://schemas.openxmlformats.org/spreadsheetml/2006/main" count="1080" uniqueCount="345">
  <si>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</si>
  <si>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</si>
  <si>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</si>
  <si>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</si>
  <si>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</si>
  <si>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</si>
  <si>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</si>
  <si>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</si>
  <si>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</si>
  <si>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</si>
  <si>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</si>
  <si>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</si>
  <si>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</si>
  <si>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</si>
  <si>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</si>
  <si>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</si>
  <si>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</si>
  <si>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</si>
  <si>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</si>
  <si>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</si>
  <si>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</si>
  <si>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</si>
  <si>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</si>
  <si>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</si>
  <si>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</si>
  <si>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</si>
  <si>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</si>
  <si>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</si>
  <si>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</si>
  <si>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</si>
  <si>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</si>
  <si>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</si>
  <si>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</si>
  <si>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</si>
  <si>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</si>
  <si>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</si>
  <si>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</si>
  <si>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</si>
  <si>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</si>
  <si>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</si>
  <si>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</si>
  <si>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</si>
  <si>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</si>
  <si>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</si>
  <si>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</si>
  <si>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</si>
  <si>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</si>
  <si>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</si>
  <si>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</si>
  <si>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</si>
  <si>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</si>
  <si>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</si>
  <si>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</si>
  <si>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</si>
  <si>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</si>
  <si>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</si>
  <si>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</si>
  <si>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</si>
  <si>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</si>
  <si>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</si>
  <si>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</si>
  <si>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</si>
  <si>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</si>
  <si>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</si>
  <si>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</si>
  <si>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</si>
  <si>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</si>
  <si>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</si>
  <si>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</si>
  <si>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</si>
  <si>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</si>
  <si>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</si>
  <si>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</si>
  <si>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</si>
  <si>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</si>
  <si>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</si>
  <si>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</si>
  <si>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</si>
  <si>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</si>
  <si>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</si>
  <si>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</si>
  <si>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</si>
  <si>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</si>
  <si>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</si>
  <si>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</si>
  <si>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</si>
  <si>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</si>
  <si>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</si>
  <si>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</si>
  <si>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</si>
  <si>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</si>
  <si>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</si>
  <si>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</si>
  <si>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</si>
  <si>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</si>
  <si>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</si>
  <si>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</si>
  <si>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</si>
  <si>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</si>
  <si>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</si>
  <si>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</si>
  <si>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</si>
  <si>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</si>
  <si>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</si>
  <si>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</si>
  <si>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</si>
  <si>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</si>
  <si>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</si>
  <si>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</si>
  <si>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</si>
  <si>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</si>
  <si>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</si>
  <si>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</si>
  <si>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</si>
  <si>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</si>
  <si>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</si>
  <si>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</si>
  <si>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</si>
  <si>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</si>
  <si>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</si>
  <si>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</si>
  <si>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</si>
  <si>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</si>
  <si>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</si>
  <si>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</si>
  <si>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</si>
  <si>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</si>
  <si>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</si>
  <si>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</si>
  <si>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</si>
  <si>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</si>
  <si>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</si>
  <si>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</si>
  <si>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</si>
  <si>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</si>
  <si>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</si>
  <si>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</si>
  <si>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</si>
  <si>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</si>
  <si>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</si>
  <si>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</si>
  <si>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</si>
  <si>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</si>
  <si>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</si>
  <si>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</si>
  <si>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</si>
  <si>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</si>
  <si>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</si>
  <si>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</si>
  <si>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</si>
  <si>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</si>
  <si>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</si>
  <si>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</si>
  <si>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</si>
  <si>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</si>
  <si>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</si>
  <si>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</si>
  <si>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</si>
  <si>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</si>
  <si>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</si>
  <si>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</si>
  <si>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</si>
  <si>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</si>
  <si>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</si>
  <si>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</si>
  <si>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</si>
  <si>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</si>
  <si>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</si>
  <si>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</si>
  <si>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</si>
  <si>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</si>
  <si>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</si>
  <si>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</si>
  <si>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</si>
  <si>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</si>
  <si>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</si>
  <si>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</si>
  <si>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</si>
  <si>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</si>
  <si>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</si>
  <si>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</si>
  <si>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</si>
  <si>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</si>
  <si>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</si>
  <si>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</si>
  <si>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</si>
  <si>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</si>
  <si>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</si>
  <si>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</si>
  <si>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</si>
  <si>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</si>
  <si>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</si>
  <si>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</si>
  <si>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</si>
  <si>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</si>
  <si>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</si>
  <si>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</si>
  <si>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</si>
  <si>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</si>
  <si>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</si>
  <si>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</si>
  <si>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</si>
  <si>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</si>
  <si>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</si>
  <si>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</si>
  <si>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</si>
  <si>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</si>
  <si>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</si>
  <si>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</si>
  <si>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</si>
  <si>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</si>
  <si>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</si>
  <si>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</si>
  <si>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</si>
  <si>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</si>
  <si>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</si>
  <si>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</si>
  <si>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</si>
  <si>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</si>
  <si>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</si>
  <si>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</si>
  <si>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</si>
  <si>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</si>
  <si>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</si>
  <si>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</si>
  <si>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</si>
  <si>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</si>
  <si>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</si>
  <si>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</si>
  <si>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</si>
  <si>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</si>
  <si>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</si>
  <si>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</si>
  <si>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</si>
  <si>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</si>
  <si>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</si>
  <si>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</si>
  <si>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</si>
  <si>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</si>
  <si>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</si>
  <si>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</si>
  <si>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</si>
  <si>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</si>
  <si>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</si>
  <si>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</si>
  <si>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</si>
  <si>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</si>
  <si>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</si>
  <si>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</si>
  <si>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</si>
  <si>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</si>
  <si>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</si>
  <si>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</si>
  <si>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</si>
  <si>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</si>
  <si>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</si>
  <si>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</si>
  <si>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</si>
  <si>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</si>
  <si>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</si>
  <si>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</si>
  <si>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</si>
  <si>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</si>
  <si>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</si>
  <si>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</si>
  <si>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</si>
  <si>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</si>
  <si>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</si>
  <si>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</si>
  <si>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</si>
  <si>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</si>
  <si>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</si>
  <si>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</si>
  <si>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</si>
  <si>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</si>
  <si>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</si>
  <si>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</si>
  <si>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</si>
  <si>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</si>
  <si>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</si>
  <si>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</si>
  <si>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</si>
  <si>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</si>
  <si>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</si>
  <si>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</si>
  <si>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</si>
  <si>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</si>
  <si>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</si>
  <si>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</si>
  <si>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</si>
  <si>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</si>
  <si>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</si>
  <si>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</si>
  <si>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=IFERROR(NF($E30,"ADDRESS2"),"-")</t>
  </si>
  <si>
    <t>=IF(K31="","Hide","Show")</t>
  </si>
  <si>
    <t>=IFERROR(NF($E31,"DOCNUM"),"-")</t>
  </si>
  <si>
    <t>=IFERROR(NF($E31,"DOCDATE"),"-")</t>
  </si>
  <si>
    <t>=IFERROR(NF($E31,"U_MSENR"),"-")</t>
  </si>
  <si>
    <t>=IFERROR(NF($E31,"CARDCODE"),"-")</t>
  </si>
  <si>
    <t>=IFERROR(NF($E31,"CARDNAME"),"-")</t>
  </si>
  <si>
    <t>=IFERROR(NF($E31,"U_CUSTREF"),"-")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</si>
  <si>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</si>
  <si>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</si>
  <si>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</si>
  <si>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</si>
  <si>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</si>
  <si>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</si>
  <si>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</si>
  <si>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</si>
  <si>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</si>
  <si>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</si>
  <si>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</si>
  <si>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</si>
  <si>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</si>
  <si>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</si>
  <si>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</si>
  <si>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</si>
  <si>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</si>
  <si>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</si>
  <si>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</si>
  <si>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</si>
  <si>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</si>
  <si>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</si>
  <si>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</si>
  <si>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</si>
  <si>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</si>
  <si>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=IFERROR(AE30/AB30,0)</t>
  </si>
  <si>
    <t>=IFERROR(NF($E31,"U_PONO"),"-")</t>
  </si>
  <si>
    <t>=IFERROR(AE31/AB31,0)</t>
  </si>
  <si>
    <t>="01/07/2023"</t>
  </si>
  <si>
    <t>="31/07/2023"</t>
  </si>
  <si>
    <t>="114|132|102|101"</t>
  </si>
  <si>
    <t>="""UICACS"","""",""SQL="",""2=DOCNUM"",""33032184"",""14=CUSTREF"",""7452005421"",""14=U_CUSTREF"",""7452005421"",""15=DOCDATE"",""6/7/2023"",""15=TAXDATE"",""6/7/2023"",""14=CARDCODE"",""CN0245-SGD"",""14=CARDNAME"",""NATIONAL UNIVERSITY HEALTH SYSTEM PTE. LTD."",""14=ITEMCODE"",""MS77D-0011"&amp;"0GLP"",""14=ITEMNAME"",""MS VSPROwMSDN ALNG LICSAPk MVL"",""10=QUANTITY"",""2.000000"",""14=U_PONO"",""ESU944345"",""15=U_PODATE"",""4/7/2023"",""10=U_TLINTCOS"",""0.000000"",""2=SLPCODE"",""101"",""14=SLPNAME"",""E0001-MM"",""14=MEMO"",""MELIZA MARQUEZ"",""14=CONTACTNAME"",""E-INVOICE(AP D"&amp;"IRECT)"",""10=LINETOTAL"",""2869.420000"",""14=U_ENR"","""",""14=U_MSENR"",""S7138270"",""14=U_MSPCN"",""AB57EDFE"",""14=ADDRESS2"",""NUHS GROUP OPERATION(JING JUN)_x000D_NATIONAL UNIVERSITY HEALTH SYSTEM PTE. LTD. NUHS TOWER BLOCK, 1E KENT RIDGE ROAD  SINGAPORE 119228_x000D_JING JUN_x000D_TE"&amp;"L: 97500674_x000D_FAX: _x000D_EMAIL: Jing_Jun_NG@nuhs.edu.sg"""</t>
  </si>
  <si>
    <t>="""UICACS"","""",""SQL="",""2=DOCNUM"",""33032217"",""14=CUSTREF"",""4550018470"",""14=U_CUSTREF"",""4550018470"",""15=DOCDATE"",""10/7/2023"",""15=TAXDATE"",""10/7/2023"",""14=CARDCODE"",""CN0026-SGD"",""14=CARDNAME"",""NATIONAL HEALTHCARE GROUP PTE LTD"",""14=ITEMCODE"",""MS9EM-00831-GLP"","""&amp;"14=ITEMNAME"",""MS WIN SVR STD CORE 2022 SNGL 16 LIC CORE LIC"",""10=QUANTITY"",""1.000000"",""14=U_PONO"",""944429A"",""15=U_PODATE"",""5/7/2023"",""10=U_TLINTCOS"",""0.000000"",""2=SLPCODE"",""132"",""14=SLPNAME"",""E0001-CS"",""14=MEMO"",""WENDY KUM CHIOU SZE"",""14=CONTACTNAME"",""E-I"&amp;"NVOICE(AP DIRECT)"",""10=LINETOTAL"",""959.860000"",""14=U_ENR"","""",""14=U_MSENR"",""S7138270"",""14=U_MSPCN"",""45018483"",""14=ADDRESS2"",""GANAPATHY SENTHIL KUMAR_x000D_NATIONAL HEALTHCARE GROUP PTE LTD 3 FUSIONOPOLIS LINK #03-08, NEXUS@ONE-NORTH SINGAPORE 138543_x000D_GANAPATHY SE"&amp;"NTHIL KUMAR_x000D_TEL: 81884676_x000D_FAX: _x000D_EMAIL: GANAPATHY.SENTHIL.KUMAR@IHIS.COM.SG"""</t>
  </si>
  <si>
    <t>="""UICACS"","""",""SQL="",""2=DOCNUM"",""33032359"",""14=CUSTREF"",""7452005474"",""14=U_CUSTREF"",""7452005474"",""15=DOCDATE"",""26/7/2023"",""15=TAXDATE"",""26/7/2023"",""14=CARDCODE"",""CN0245-SGD"",""14=CARDNAME"",""NATIONAL UNIVERSITY HEALTH SYSTEM PTE. LTD."",""14=ITEMCODE"",""MSD86-05"&amp;"988GLP"",""14=ITEMNAME"",""MS VISIO STD 2021 SNGL LTSC"",""10=QUANTITY"",""1.000000"",""14=U_PONO"","""",""15=U_PODATE"",""24/7/2023"",""10=U_TLINTCOS"",""270.380000"",""2=SLPCODE"",""101"",""14=SLPNAME"",""E0001-MM"",""14=MEMO"",""MELIZA MARQUEZ"",""14=CONTACTNAME"",""E-INVOICE(AP DIRECT)"""&amp;",""10=LINETOTAL"",""281.060000"",""14=U_ENR"","""",""14=U_MSENR"",""S7138270"",""14=U_MSPCN"",""AB57EDFE"",""14=ADDRESS2"",""YAP GEOK LIN_x000D_NATIONAL UNIVERSITY HEALTH SYSTEM PTE LTD NO.1E KENT RIDGE ROAD NUHS TOWER BLOCK SINGAPORE 119228_x000D_MS YAP GEOK LIN_x000D_TEL: 6772 5532_x000D_FAX: _x000D_E"&amp;"MAIL: geok_lin_yap@nuhs.edu.sg"""</t>
  </si>
  <si>
    <t>="""UICACS"","""",""SQL="",""2=DOCNUM"",""33032380"",""14=CUSTREF"",""8494021943"",""14=U_CUSTREF"",""8494021943"",""15=DOCDATE"",""28/7/2023"",""15=TAXDATE"",""28/7/2023"",""14=CARDCODE"",""CA0362-SGD"",""14=CARDNAME"",""ALEXANDRA HOSPITAL"",""14=ITEMCODE"",""MSD86-05988GLP"",""14=ITEMNAME"",""MS"&amp;" VISIO STD 2021 SNGL LTSC"",""10=QUANTITY"",""2.000000"",""14=U_PONO"",""ESU944850"",""15=U_PODATE"",""27/7/2023"",""10=U_TLINTCOS"",""0.000000"",""2=SLPCODE"",""101"",""14=SLPNAME"",""E0001-MM"",""14=MEMO"",""MELIZA MARQUEZ"",""14=CONTACTNAME"",""EVONNE HO / ANDREW TAN"",""10=LINETOTAL"","&amp;"""562.120000"",""14=U_ENR"","""",""14=U_MSENR"",""S7138270"",""14=U_MSPCN"",""871D43D1"",""14=ADDRESS2"",""MMD STORE_x000D_ALEXANDRA HOSPITAL 378 ALEXANDRA ROAD, BLOCK 20B, SINGAPORE 159964_x000D_ZAM ZAM/SELVAN_x000D_TEL: 92398092/93213694_x000D_FAX: _x000D_EMAIL:"""</t>
  </si>
  <si>
    <t>="""UICACS"","""",""SQL="",""2=DOCNUM"",""33032392"",""14=CUSTREF"",""8454005214"",""14=U_CUSTREF"",""8454005214"",""15=DOCDATE"",""28/7/2023"",""15=TAXDATE"",""28/7/2023"",""14=CARDCODE"",""CW0080-SGD"",""14=CARDNAME"",""WOODLANDSHEALTH PTE. LTD."",""14=ITEMCODE"",""MS228-04538GLP"",""14=ITEMNA"&amp;"ME"",""MS SQLSVRSTD SNGL LIC/SA PACK MVL"",""10=QUANTITY"",""1.000000"",""14=U_PONO"",""944837B"",""15=U_PODATE"",""27/7/2023"",""10=U_TLINTCOS"",""0.000000"",""2=SLPCODE"",""132"",""14=SLPNAME"",""E0001-CS"",""14=MEMO"",""WENDY KUM CHIOU SZE"",""14=CONTACTNAME"",""MOK PUI YONG"",""10=LINET"&amp;"OTAL"",""1397.530000"",""14=U_ENR"","""",""14=U_MSENR"",""S7138270"",""14=U_MSPCN"",""92B8E51B"",""14=ADDRESS2"",""MOK PUI YONG_x000D_WOODLANDSHEALTH PTE. LTD. 300 WOODLANDS AVE 1  SINGAPORE 730588_x000D_MOK PUI YONG_x000D_TEL: 97709977_x000D_FAX: _x000D_EMAIL: PUI_YONG_MOK@WH.COM.SG"""</t>
  </si>
  <si>
    <t>=IFERROR(NF($E30,"U_PODATE"),"-")</t>
  </si>
  <si>
    <t>=IFERROR(NF($E31,"U_PODATE"),"-")</t>
  </si>
  <si>
    <t>=SUBTOTAL(9,AD24:AD32)</t>
  </si>
  <si>
    <t>=SUBTOTAL(9,AE24:AE32)</t>
  </si>
  <si>
    <t>31.10.2025</t>
  </si>
  <si>
    <t>01.08.2023</t>
  </si>
  <si>
    <t>LIC WITH SA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</si>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</sst>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1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171" fontId="0" fillId="0" borderId="0" xfId="0" applyNumberFormat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"01/07/2023"</f>
        <v>01/07/2023</v>
      </c>
    </row>
    <row r="4" spans="1:6">
      <c r="A4" s="1" t="s">
        <v>0</v>
      </c>
      <c r="B4" s="4" t="s">
        <v>6</v>
      </c>
      <c r="C4" s="5" t="str">
        <f>"31/07/2023"</f>
        <v>31/07/2023</v>
      </c>
    </row>
    <row r="5" spans="1:6">
      <c r="A5" s="1" t="s">
        <v>0</v>
      </c>
      <c r="B5" s="4" t="s">
        <v>26</v>
      </c>
      <c r="C5" s="4" t="str">
        <f>"114|132|102|101"</f>
        <v>114|132|102|101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01/Jul/2023..31/Jul/2023</v>
      </c>
    </row>
    <row r="9" spans="1:6">
      <c r="A9" s="1" t="s">
        <v>9</v>
      </c>
      <c r="C9" s="3" t="str">
        <f>TEXT($C$3,"yyyyMMdd") &amp; ".." &amp; TEXT($C$4,"yyyyMMdd")</f>
        <v>20230701..20230731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6"/>
  <sheetViews>
    <sheetView tabSelected="1" topLeftCell="K21" zoomScale="85" zoomScaleNormal="85" workbookViewId="0">
      <selection activeCell="AK37" sqref="AK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0.85546875" style="4" customWidth="1"/>
    <col min="18" max="18" width="12.42578125" style="4" bestFit="1" customWidth="1"/>
    <col min="19" max="19" width="19" style="4" customWidth="1"/>
    <col min="20" max="20" width="15.140625" style="3" bestFit="1" customWidth="1"/>
    <col min="21" max="21" width="15.140625" style="3" customWidth="1"/>
    <col min="22" max="22" width="10.71093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1.5703125" style="4" customWidth="1"/>
    <col min="28" max="28" width="10.5703125" style="4" bestFit="1" customWidth="1"/>
    <col min="29" max="29" width="26.140625" style="19" bestFit="1" customWidth="1"/>
    <col min="30" max="30" width="17.28515625" style="4" customWidth="1"/>
    <col min="31" max="31" width="12.28515625" style="4" customWidth="1"/>
    <col min="32" max="32" width="5.28515625" style="4" customWidth="1"/>
    <col min="33" max="33" width="20.85546875" style="4" customWidth="1"/>
    <col min="34" max="34" width="8.5703125" style="4" customWidth="1"/>
    <col min="35" max="35" width="9.7109375" style="4" customWidth="1"/>
    <col min="36" max="36" width="1.42578125" style="4" customWidth="1"/>
    <col min="37" max="37" width="18.28515625" style="4" bestFit="1" customWidth="1"/>
    <col min="38" max="38" width="10.5703125" style="4" bestFit="1" customWidth="1"/>
    <col min="39" max="39" width="47.140625" style="38" customWidth="1"/>
    <col min="40" max="40" width="14.85546875" style="38" customWidth="1"/>
    <col min="41" max="41" width="7.28515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20230701..20230731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114|132|102|101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0" hidden="1">
      <c r="A17" s="1" t="s">
        <v>7</v>
      </c>
    </row>
    <row r="18" spans="1:50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0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0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50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0" s="56" customFormat="1" ht="110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17</v>
      </c>
      <c r="V23" s="51" t="s">
        <v>17</v>
      </c>
      <c r="W23" s="51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50">
      <c r="A24" s="1" t="s">
        <v>183</v>
      </c>
      <c r="B24" s="1" t="str">
        <f t="shared" ref="B24:B25" si="0">IF(K24="","Hide","Show")</f>
        <v>Show</v>
      </c>
      <c r="C24" s="4" t="s">
        <v>48</v>
      </c>
      <c r="E24" s="12" t="str">
        <f>"""UICACS"","""",""SQL="",""2=DOCNUM"",""33032217"",""14=CUSTREF"",""4550018470"",""14=U_CUSTREF"",""4550018470"",""15=DOCDATE"",""10/7/2023"",""15=TAXDATE"",""10/7/2023"",""14=CARDCODE"",""CN0026-SGD"",""14=CARDNAME"",""NATIONAL HEALTHCARE GROUP PTE LTD"",""14=ITEMCODE"",""MS9EM-00831-GLP"","""&amp;"14=ITEMNAME"",""MS WIN SVR STD CORE 2022 SNGL 16 LIC CORE LIC"",""10=QUANTITY"",""1.000000"",""14=U_PONO"",""944429A"",""15=U_PODATE"",""5/7/2023"",""10=U_TLINTCOS"",""0.000000"",""2=SLPCODE"",""132"",""14=SLPNAME"",""E0001-CS"",""14=MEMO"",""WENDY KUM CHIOU SZE"",""14=CONTACTNAME"",""E-I"&amp;"NVOICE(AP DIRECT)"",""10=LINETOTAL"",""959.860000"",""14=U_ENR"","""",""14=U_MSENR"",""S7138270"",""14=U_MSPCN"",""45018483"",""14=ADDRESS2"",""GANAPATHY SENTHIL KUMAR_x000D_NATIONAL HEALTHCARE GROUP PTE LTD 3 FUSIONOPOLIS LINK #03-08, NEXUS@ONE-NORTH SINGAPORE 138543_x000D_GANAPATHY SE"&amp;"NTHIL KUMAR_x000D_TEL: 81884676_x000D_FAX: _x000D_EMAIL: GANAPATHY.SENTHIL.KUMAR@IHIS.COM.SG"""</f>
        <v>"UICACS","","SQL=","2=DOCNUM","33032217","14=CUSTREF","4550018470","14=U_CUSTREF","4550018470","15=DOCDATE","10/7/2023","15=TAXDATE","10/7/2023","14=CARDCODE","CN0026-SGD","14=CARDNAME","NATIONAL HEALTHCARE GROUP PTE LTD","14=ITEMCODE","MS9EM-00831-GLP","14=ITEMNAME","MS WIN SVR STD CORE 2022 SNGL 16 LIC CORE LIC","10=QUANTITY","1.000000","14=U_PONO","944429A","15=U_PODATE","5/7/2023","10=U_TLINTCOS","0.000000","2=SLPCODE","132","14=SLPNAME","E0001-CS","14=MEMO","WENDY KUM CHIOU SZE","14=CONTACTNAME","E-INVOICE(AP DIRECT)","10=LINETOTAL","959.860000","14=U_ENR","","14=U_MSENR","S7138270","14=U_MSPCN","45018483","14=ADDRESS2","GANAPATHY SENTHIL KUMAR_x000D_NATIONAL HEALTHCARE GROUP PTE LTD 3 FUSIONOPOLIS LINK #03-08, NEXUS@ONE-NORTH SINGAPORE 138543_x000D_GANAPATHY SENTHIL KUMAR_x000D_TEL: 81884676_x000D_FAX: _x000D_EMAIL: GANAPATHY.SENTHIL.KUMAR@IHIS.COM.SG"</v>
      </c>
      <c r="K24" s="21">
        <f>MONTH(N24)</f>
        <v>7</v>
      </c>
      <c r="L24" s="21">
        <f>YEAR(N24)</f>
        <v>2023</v>
      </c>
      <c r="M24" s="21">
        <v>33032217</v>
      </c>
      <c r="N24" s="41">
        <v>45117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"4550018470"</f>
        <v>4550018470</v>
      </c>
      <c r="U24" s="3" t="str">
        <f>"944429A"</f>
        <v>944429A</v>
      </c>
      <c r="V24" s="47">
        <v>45112</v>
      </c>
      <c r="W24" s="47">
        <v>45117</v>
      </c>
      <c r="X24" s="48">
        <f>N24-V24</f>
        <v>5</v>
      </c>
      <c r="Y24" s="48" t="str">
        <f>"MS9EM-00831-GLP"</f>
        <v>MS9EM-00831-GLP</v>
      </c>
      <c r="Z24" s="4" t="str">
        <f>"MS WIN SVR STD CORE 2022 SNGL 16 LIC CORE LIC"</f>
        <v>MS WIN SVR STD CORE 2022 SNGL 16 LIC CORE LIC</v>
      </c>
      <c r="AA24" s="4" t="str">
        <f>"WENDY KUM CHIOU SZE"</f>
        <v>WENDY KUM CHIOU SZE</v>
      </c>
      <c r="AB24" s="62">
        <v>1</v>
      </c>
      <c r="AC24" s="48" t="str">
        <f>"E-INVOICE(AP DIRECT)"</f>
        <v>E-INVOICE(AP DIRECT)</v>
      </c>
      <c r="AD24" s="62">
        <f>IFERROR(AE24/AB24,0)</f>
        <v>959.86</v>
      </c>
      <c r="AE24" s="40">
        <v>959.86</v>
      </c>
      <c r="AF24" s="40" t="str">
        <f>"-"</f>
        <v>-</v>
      </c>
      <c r="AG24" s="70">
        <v>959.86</v>
      </c>
      <c r="AH24" s="66" t="s">
        <v>93</v>
      </c>
      <c r="AI24" s="52" t="str">
        <f>"GANAPATHY SENTHIL KUMAR_x000D_NATIONAL HEALTHCARE GROUP PTE LTD 3 FUSIONOPOLIS LINK #03-08, NEXUS@ONE-NORTH SINGAPORE 138543_x000D_GANAPATHY SENTHIL KUMAR_x000D_TEL: 81884676_x000D_FAX: _x000D_EMAIL: GANAPATHY.SENTHIL.KUMAR@IHIS.COM.SG"</f>
        <v>GANAPATHY SENTHIL KUMAR_x000D_NATIONAL HEALTHCARE GROUP PTE LTD 3 FUSIONOPOLIS LINK #03-08, NEXUS@ONE-NORTH SINGAPORE 138543_x000D_GANAPATHY SENTHIL KUMAR_x000D_TEL: 81884676_x000D_FAX: _x000D_EMAIL: GANAPATHY.SENTHIL.KUMAR@IHIS.COM.SG</v>
      </c>
      <c r="AJ24" s="63" t="s">
        <v>78</v>
      </c>
      <c r="AK24" s="5" t="s">
        <v>94</v>
      </c>
      <c r="AL24" s="4" t="str">
        <f>"MS9EM-00831-GLP"</f>
        <v>MS9EM-00831-GLP</v>
      </c>
      <c r="AM24" s="4" t="str">
        <f>"MS WIN SVR STD CORE 2022 SNGL 16 LIC CORE LIC"</f>
        <v>MS WIN SVR STD CORE 2022 SNGL 16 LIC CORE LIC</v>
      </c>
      <c r="AN24" s="64" t="s">
        <v>344</v>
      </c>
      <c r="AO24" s="64" t="s">
        <v>344</v>
      </c>
      <c r="AP24" s="64" t="s">
        <v>344</v>
      </c>
      <c r="AQ24" s="64" t="s">
        <v>344</v>
      </c>
    </row>
    <row r="25" spans="1:50">
      <c r="A25" s="1" t="s">
        <v>183</v>
      </c>
      <c r="B25" s="1" t="str">
        <f t="shared" si="0"/>
        <v>Show</v>
      </c>
      <c r="C25" s="4" t="s">
        <v>48</v>
      </c>
      <c r="E25" s="12" t="str">
        <f>"""UICACS"","""",""SQL="",""2=DOCNUM"",""33032392"",""14=CUSTREF"",""8454005214"",""14=U_CUSTREF"",""8454005214"",""15=DOCDATE"",""28/7/2023"",""15=TAXDATE"",""28/7/2023"",""14=CARDCODE"",""CW0080-SGD"",""14=CARDNAME"",""WOODLANDSHEALTH PTE. LTD."",""14=ITEMCODE"",""MS228-04538GLP"",""14=ITEMNA"&amp;"ME"",""MS SQLSVRSTD SNGL LIC/SA PACK MVL"",""10=QUANTITY"",""1.000000"",""14=U_PONO"",""944837B"",""15=U_PODATE"",""27/7/2023"",""10=U_TLINTCOS"",""0.000000"",""2=SLPCODE"",""132"",""14=SLPNAME"",""E0001-CS"",""14=MEMO"",""WENDY KUM CHIOU SZE"",""14=CONTACTNAME"",""MOK PUI YONG"",""10=LINET"&amp;"OTAL"",""1397.530000"",""14=U_ENR"","""",""14=U_MSENR"",""S7138270"",""14=U_MSPCN"",""92B8E51B"",""14=ADDRESS2"",""MOK PUI YONG_x000D_WOODLANDSHEALTH PTE. LTD. 300 WOODLANDS AVE 1  SINGAPORE 730588_x000D_MOK PUI YONG_x000D_TEL: 97709977_x000D_FAX: _x000D_EMAIL: PUI_YONG_MOK@WH.COM.SG"""</f>
        <v>"UICACS","","SQL=","2=DOCNUM","33032392","14=CUSTREF","8454005214","14=U_CUSTREF","8454005214","15=DOCDATE","28/7/2023","15=TAXDATE","28/7/2023","14=CARDCODE","CW0080-SGD","14=CARDNAME","WOODLANDSHEALTH PTE. LTD.","14=ITEMCODE","MS228-04538GLP","14=ITEMNAME","MS SQLSVRSTD SNGL LIC/SA PACK MVL","10=QUANTITY","1.000000","14=U_PONO","944837B","15=U_PODATE","27/7/2023","10=U_TLINTCOS","0.000000","2=SLPCODE","132","14=SLPNAME","E0001-CS","14=MEMO","WENDY KUM CHIOU SZE","14=CONTACTNAME","MOK PUI YONG","10=LINETOTAL","1397.530000","14=U_ENR","","14=U_MSENR","S7138270","14=U_MSPCN","92B8E51B","14=ADDRESS2","MOK PUI YONG_x000D_WOODLANDSHEALTH PTE. LTD. 300 WOODLANDS AVE 1  SINGAPORE 730588_x000D_MOK PUI YONG_x000D_TEL: 97709977_x000D_FAX: _x000D_EMAIL: PUI_YONG_MOK@WH.COM.SG"</v>
      </c>
      <c r="K25" s="21">
        <f>MONTH(N25)</f>
        <v>7</v>
      </c>
      <c r="L25" s="21">
        <f>YEAR(N25)</f>
        <v>2023</v>
      </c>
      <c r="M25" s="21">
        <v>33032392</v>
      </c>
      <c r="N25" s="41">
        <v>45135</v>
      </c>
      <c r="O25" s="21" t="str">
        <f>"S7138270"</f>
        <v>S7138270</v>
      </c>
      <c r="P25" s="4" t="str">
        <f>"92B8E51B"</f>
        <v>92B8E51B</v>
      </c>
      <c r="Q25" s="4" t="s">
        <v>78</v>
      </c>
      <c r="R25" s="4" t="str">
        <f>"CW0080-SGD"</f>
        <v>CW0080-SGD</v>
      </c>
      <c r="S25" s="4" t="str">
        <f>"WOODLANDSHEALTH PTE. LTD."</f>
        <v>WOODLANDSHEALTH PTE. LTD.</v>
      </c>
      <c r="T25" s="3" t="str">
        <f>"8454005214"</f>
        <v>8454005214</v>
      </c>
      <c r="U25" s="3" t="str">
        <f>"944837B"</f>
        <v>944837B</v>
      </c>
      <c r="V25" s="47">
        <v>45134</v>
      </c>
      <c r="W25" s="47">
        <v>45135</v>
      </c>
      <c r="X25" s="48">
        <f>SUM(N25-V25)</f>
        <v>1</v>
      </c>
      <c r="Y25" s="48" t="str">
        <f>"MS228-04538GLP"</f>
        <v>MS228-04538GLP</v>
      </c>
      <c r="Z25" s="4" t="str">
        <f>"MS SQLSVRSTD SNGL LIC/SA PACK MVL"</f>
        <v>MS SQLSVRSTD SNGL LIC/SA PACK MVL</v>
      </c>
      <c r="AA25" s="4" t="str">
        <f>"WENDY KUM CHIOU SZE"</f>
        <v>WENDY KUM CHIOU SZE</v>
      </c>
      <c r="AB25" s="62">
        <v>1</v>
      </c>
      <c r="AC25" s="48" t="str">
        <f>"MOK PUI YONG"</f>
        <v>MOK PUI YONG</v>
      </c>
      <c r="AD25" s="62">
        <f>IFERROR(AE25/AB25,0)</f>
        <v>1397.53</v>
      </c>
      <c r="AE25" s="40">
        <v>1397.53</v>
      </c>
      <c r="AF25" s="40" t="str">
        <f>"-"</f>
        <v>-</v>
      </c>
      <c r="AG25" s="70">
        <v>1397.53</v>
      </c>
      <c r="AH25" s="66" t="s">
        <v>93</v>
      </c>
      <c r="AI25" s="52" t="str">
        <f>"MOK PUI YONG_x000D_WOODLANDSHEALTH PTE. LTD. 300 WOODLANDS AVE 1  SINGAPORE 730588_x000D_MOK PUI YONG_x000D_TEL: 97709977_x000D_FAX: _x000D_EMAIL: PUI_YONG_MOK@WH.COM.SG"</f>
        <v>MOK PUI YONG_x000D_WOODLANDSHEALTH PTE. LTD. 300 WOODLANDS AVE 1  SINGAPORE 730588_x000D_MOK PUI YONG_x000D_TEL: 97709977_x000D_FAX: _x000D_EMAIL: PUI_YONG_MOK@WH.COM.SG</v>
      </c>
      <c r="AJ25" s="63" t="s">
        <v>78</v>
      </c>
      <c r="AK25" s="5" t="s">
        <v>94</v>
      </c>
      <c r="AL25" s="4" t="str">
        <f>"MS228-04538GLP"</f>
        <v>MS228-04538GLP</v>
      </c>
      <c r="AM25" s="4" t="str">
        <f>"MS SQLSVRSTD SNGL LIC/SA PACK MVL"</f>
        <v>MS SQLSVRSTD SNGL LIC/SA PACK MVL</v>
      </c>
      <c r="AN25" s="64" t="s">
        <v>343</v>
      </c>
      <c r="AO25" s="4" t="s">
        <v>342</v>
      </c>
      <c r="AP25" s="21" t="s">
        <v>341</v>
      </c>
      <c r="AQ25" s="21" t="str">
        <f>"-"</f>
        <v>-</v>
      </c>
    </row>
    <row r="26" spans="1:50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40"/>
      <c r="AH26" s="40"/>
      <c r="AI26" s="17" t="str">
        <f>""</f>
        <v/>
      </c>
      <c r="AJ26" s="17" t="str">
        <f>""</f>
        <v/>
      </c>
      <c r="AK26" s="5" t="str">
        <f>""</f>
        <v/>
      </c>
    </row>
    <row r="27" spans="1:50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X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">
        <f>IFERROR(AE27/AB27,0)</f>
        <v>0</v>
      </c>
      <c r="AE27" s="40" t="str">
        <f>""</f>
        <v/>
      </c>
      <c r="AF27" s="40"/>
      <c r="AG27" s="40"/>
      <c r="AH27" s="40"/>
      <c r="AI27" s="17"/>
      <c r="AJ27" s="17" t="str">
        <f>""</f>
        <v/>
      </c>
      <c r="AK27" s="5" t="str">
        <f>""</f>
        <v/>
      </c>
    </row>
    <row r="28" spans="1:50">
      <c r="AE28" s="40"/>
      <c r="AF28" s="40"/>
      <c r="AG28" s="40"/>
      <c r="AH28" s="40"/>
      <c r="AK28" s="5"/>
    </row>
    <row r="29" spans="1:50">
      <c r="AU29" s="15"/>
    </row>
    <row r="30" spans="1:50">
      <c r="AV30" s="15"/>
    </row>
    <row r="31" spans="1:50">
      <c r="AW31" s="15"/>
    </row>
    <row r="32" spans="1:50">
      <c r="AX32" s="15"/>
    </row>
    <row r="33" spans="51:54">
      <c r="AY33" s="15"/>
    </row>
    <row r="34" spans="51:54">
      <c r="AZ34" s="15"/>
    </row>
    <row r="35" spans="51:54">
      <c r="BA35" s="15"/>
    </row>
    <row r="36" spans="51:54">
      <c r="BB36" s="15"/>
    </row>
  </sheetData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329</v>
      </c>
    </row>
    <row r="4" spans="1:5">
      <c r="A4" s="68" t="s">
        <v>0</v>
      </c>
      <c r="B4" s="68" t="s">
        <v>6</v>
      </c>
      <c r="C4" s="68" t="s">
        <v>330</v>
      </c>
    </row>
    <row r="5" spans="1:5">
      <c r="A5" s="68" t="s">
        <v>0</v>
      </c>
      <c r="B5" s="68" t="s">
        <v>26</v>
      </c>
      <c r="C5" s="68" t="s">
        <v>331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329</v>
      </c>
    </row>
    <row r="4" spans="1:5">
      <c r="A4" s="68" t="s">
        <v>0</v>
      </c>
      <c r="B4" s="68" t="s">
        <v>6</v>
      </c>
      <c r="C4" s="68" t="s">
        <v>330</v>
      </c>
    </row>
    <row r="5" spans="1:5">
      <c r="A5" s="68" t="s">
        <v>0</v>
      </c>
      <c r="B5" s="68" t="s">
        <v>26</v>
      </c>
      <c r="C5" s="68" t="s">
        <v>331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308</v>
      </c>
      <c r="V24" s="68" t="s">
        <v>134</v>
      </c>
      <c r="W24" s="68" t="s">
        <v>135</v>
      </c>
      <c r="X24" s="68" t="s">
        <v>309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310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311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312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308</v>
      </c>
      <c r="V24" s="68" t="s">
        <v>134</v>
      </c>
      <c r="W24" s="68" t="s">
        <v>135</v>
      </c>
      <c r="X24" s="68" t="s">
        <v>309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310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311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312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7A0F-90D3-4461-BEF4-EB0C6A1324C7}">
  <dimension ref="A1:E15"/>
  <sheetViews>
    <sheetView workbookViewId="0"/>
  </sheetViews>
  <sheetFormatPr defaultRowHeight="15"/>
  <sheetData>
    <row r="1" spans="1:5">
      <c r="A1" s="68" t="s">
        <v>185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329</v>
      </c>
    </row>
    <row r="4" spans="1:5">
      <c r="A4" s="68" t="s">
        <v>0</v>
      </c>
      <c r="B4" s="68" t="s">
        <v>6</v>
      </c>
      <c r="C4" s="68" t="s">
        <v>330</v>
      </c>
    </row>
    <row r="5" spans="1:5">
      <c r="A5" s="68" t="s">
        <v>0</v>
      </c>
      <c r="B5" s="68" t="s">
        <v>26</v>
      </c>
      <c r="C5" s="68" t="s">
        <v>331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7BEEF-9A46-4687-98A4-DBD4A622D453}">
  <dimension ref="A1:AT33"/>
  <sheetViews>
    <sheetView workbookViewId="0"/>
  </sheetViews>
  <sheetFormatPr defaultRowHeight="15"/>
  <sheetData>
    <row r="1" spans="1:46">
      <c r="A1" s="68" t="s">
        <v>307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308</v>
      </c>
      <c r="V24" s="68" t="s">
        <v>134</v>
      </c>
      <c r="W24" s="68" t="s">
        <v>135</v>
      </c>
      <c r="X24" s="68" t="s">
        <v>309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310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A25" s="68" t="s">
        <v>183</v>
      </c>
      <c r="B25" s="68" t="s">
        <v>148</v>
      </c>
      <c r="C25" s="68" t="s">
        <v>48</v>
      </c>
      <c r="E25" s="68" t="s">
        <v>332</v>
      </c>
      <c r="K25" s="68" t="s">
        <v>187</v>
      </c>
      <c r="L25" s="68" t="s">
        <v>188</v>
      </c>
      <c r="M25" s="68" t="s">
        <v>150</v>
      </c>
      <c r="N25" s="68" t="s">
        <v>151</v>
      </c>
      <c r="O25" s="68" t="s">
        <v>152</v>
      </c>
      <c r="P25" s="68" t="s">
        <v>189</v>
      </c>
      <c r="Q25" s="68" t="s">
        <v>78</v>
      </c>
      <c r="R25" s="68" t="s">
        <v>153</v>
      </c>
      <c r="S25" s="68" t="s">
        <v>154</v>
      </c>
      <c r="T25" s="68" t="s">
        <v>156</v>
      </c>
      <c r="U25" s="68" t="s">
        <v>164</v>
      </c>
      <c r="V25" s="68" t="s">
        <v>190</v>
      </c>
      <c r="W25" s="68" t="s">
        <v>191</v>
      </c>
      <c r="X25" s="68" t="s">
        <v>314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311</v>
      </c>
      <c r="AE25" s="68" t="s">
        <v>161</v>
      </c>
      <c r="AF25" s="68" t="s">
        <v>192</v>
      </c>
      <c r="AG25" s="68" t="s">
        <v>161</v>
      </c>
      <c r="AH25" s="68" t="s">
        <v>93</v>
      </c>
      <c r="AI25" s="68" t="s">
        <v>162</v>
      </c>
      <c r="AJ25" s="68" t="s">
        <v>78</v>
      </c>
      <c r="AK25" s="68" t="s">
        <v>94</v>
      </c>
      <c r="AL25" s="68" t="s">
        <v>155</v>
      </c>
      <c r="AM25" s="68" t="s">
        <v>157</v>
      </c>
      <c r="AN25" s="68" t="s">
        <v>193</v>
      </c>
      <c r="AO25" s="68" t="s">
        <v>194</v>
      </c>
      <c r="AP25" s="68" t="s">
        <v>195</v>
      </c>
      <c r="AQ25" s="68" t="s">
        <v>196</v>
      </c>
    </row>
    <row r="26" spans="1:43">
      <c r="A26" s="68" t="s">
        <v>183</v>
      </c>
      <c r="B26" s="68" t="s">
        <v>165</v>
      </c>
      <c r="C26" s="68" t="s">
        <v>48</v>
      </c>
      <c r="E26" s="68" t="s">
        <v>333</v>
      </c>
      <c r="K26" s="68" t="s">
        <v>197</v>
      </c>
      <c r="L26" s="68" t="s">
        <v>198</v>
      </c>
      <c r="M26" s="68" t="s">
        <v>167</v>
      </c>
      <c r="N26" s="68" t="s">
        <v>168</v>
      </c>
      <c r="O26" s="68" t="s">
        <v>169</v>
      </c>
      <c r="P26" s="68" t="s">
        <v>199</v>
      </c>
      <c r="Q26" s="68" t="s">
        <v>78</v>
      </c>
      <c r="R26" s="68" t="s">
        <v>170</v>
      </c>
      <c r="S26" s="68" t="s">
        <v>171</v>
      </c>
      <c r="T26" s="68" t="s">
        <v>173</v>
      </c>
      <c r="U26" s="68" t="s">
        <v>180</v>
      </c>
      <c r="V26" s="68" t="s">
        <v>200</v>
      </c>
      <c r="W26" s="68" t="s">
        <v>201</v>
      </c>
      <c r="X26" s="68" t="s">
        <v>315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312</v>
      </c>
      <c r="AE26" s="68" t="s">
        <v>178</v>
      </c>
      <c r="AF26" s="68" t="s">
        <v>202</v>
      </c>
      <c r="AG26" s="68" t="s">
        <v>178</v>
      </c>
      <c r="AH26" s="68" t="s">
        <v>93</v>
      </c>
      <c r="AI26" s="68" t="s">
        <v>203</v>
      </c>
      <c r="AJ26" s="68" t="s">
        <v>78</v>
      </c>
      <c r="AK26" s="68" t="s">
        <v>94</v>
      </c>
      <c r="AL26" s="68" t="s">
        <v>172</v>
      </c>
      <c r="AM26" s="68" t="s">
        <v>174</v>
      </c>
      <c r="AN26" s="68" t="s">
        <v>204</v>
      </c>
      <c r="AO26" s="68" t="s">
        <v>205</v>
      </c>
      <c r="AP26" s="68" t="s">
        <v>206</v>
      </c>
      <c r="AQ26" s="68" t="s">
        <v>207</v>
      </c>
    </row>
    <row r="27" spans="1:43">
      <c r="A27" s="68" t="s">
        <v>183</v>
      </c>
      <c r="B27" s="68" t="s">
        <v>208</v>
      </c>
      <c r="C27" s="68" t="s">
        <v>48</v>
      </c>
      <c r="E27" s="68" t="s">
        <v>334</v>
      </c>
      <c r="K27" s="68" t="s">
        <v>209</v>
      </c>
      <c r="L27" s="68" t="s">
        <v>210</v>
      </c>
      <c r="M27" s="68" t="s">
        <v>211</v>
      </c>
      <c r="N27" s="68" t="s">
        <v>212</v>
      </c>
      <c r="O27" s="68" t="s">
        <v>213</v>
      </c>
      <c r="P27" s="68" t="s">
        <v>214</v>
      </c>
      <c r="Q27" s="68" t="s">
        <v>78</v>
      </c>
      <c r="R27" s="68" t="s">
        <v>215</v>
      </c>
      <c r="S27" s="68" t="s">
        <v>216</v>
      </c>
      <c r="T27" s="68" t="s">
        <v>217</v>
      </c>
      <c r="U27" s="68" t="s">
        <v>316</v>
      </c>
      <c r="V27" s="68" t="s">
        <v>218</v>
      </c>
      <c r="W27" s="68" t="s">
        <v>219</v>
      </c>
      <c r="X27" s="68" t="s">
        <v>317</v>
      </c>
      <c r="Y27" s="68" t="s">
        <v>220</v>
      </c>
      <c r="Z27" s="68" t="s">
        <v>221</v>
      </c>
      <c r="AA27" s="68" t="s">
        <v>222</v>
      </c>
      <c r="AB27" s="68" t="s">
        <v>223</v>
      </c>
      <c r="AC27" s="68" t="s">
        <v>224</v>
      </c>
      <c r="AD27" s="68" t="s">
        <v>318</v>
      </c>
      <c r="AE27" s="68" t="s">
        <v>225</v>
      </c>
      <c r="AF27" s="68" t="s">
        <v>226</v>
      </c>
      <c r="AG27" s="68" t="s">
        <v>225</v>
      </c>
      <c r="AH27" s="68" t="s">
        <v>93</v>
      </c>
      <c r="AI27" s="68" t="s">
        <v>227</v>
      </c>
      <c r="AJ27" s="68" t="s">
        <v>78</v>
      </c>
      <c r="AK27" s="68" t="s">
        <v>94</v>
      </c>
      <c r="AL27" s="68" t="s">
        <v>220</v>
      </c>
      <c r="AM27" s="68" t="s">
        <v>221</v>
      </c>
      <c r="AN27" s="68" t="s">
        <v>228</v>
      </c>
      <c r="AO27" s="68" t="s">
        <v>229</v>
      </c>
      <c r="AP27" s="68" t="s">
        <v>230</v>
      </c>
      <c r="AQ27" s="68" t="s">
        <v>231</v>
      </c>
    </row>
    <row r="28" spans="1:43">
      <c r="A28" s="68" t="s">
        <v>183</v>
      </c>
      <c r="B28" s="68" t="s">
        <v>232</v>
      </c>
      <c r="C28" s="68" t="s">
        <v>48</v>
      </c>
      <c r="E28" s="68" t="s">
        <v>335</v>
      </c>
      <c r="K28" s="68" t="s">
        <v>233</v>
      </c>
      <c r="L28" s="68" t="s">
        <v>234</v>
      </c>
      <c r="M28" s="68" t="s">
        <v>235</v>
      </c>
      <c r="N28" s="68" t="s">
        <v>236</v>
      </c>
      <c r="O28" s="68" t="s">
        <v>237</v>
      </c>
      <c r="P28" s="68" t="s">
        <v>238</v>
      </c>
      <c r="Q28" s="68" t="s">
        <v>78</v>
      </c>
      <c r="R28" s="68" t="s">
        <v>239</v>
      </c>
      <c r="S28" s="68" t="s">
        <v>240</v>
      </c>
      <c r="T28" s="68" t="s">
        <v>241</v>
      </c>
      <c r="U28" s="68" t="s">
        <v>319</v>
      </c>
      <c r="V28" s="68" t="s">
        <v>242</v>
      </c>
      <c r="W28" s="68" t="s">
        <v>243</v>
      </c>
      <c r="X28" s="68" t="s">
        <v>320</v>
      </c>
      <c r="Y28" s="68" t="s">
        <v>244</v>
      </c>
      <c r="Z28" s="68" t="s">
        <v>245</v>
      </c>
      <c r="AA28" s="68" t="s">
        <v>246</v>
      </c>
      <c r="AB28" s="68" t="s">
        <v>247</v>
      </c>
      <c r="AC28" s="68" t="s">
        <v>248</v>
      </c>
      <c r="AD28" s="68" t="s">
        <v>321</v>
      </c>
      <c r="AE28" s="68" t="s">
        <v>249</v>
      </c>
      <c r="AF28" s="68" t="s">
        <v>250</v>
      </c>
      <c r="AG28" s="68" t="s">
        <v>249</v>
      </c>
      <c r="AH28" s="68" t="s">
        <v>93</v>
      </c>
      <c r="AI28" s="68" t="s">
        <v>251</v>
      </c>
      <c r="AJ28" s="68" t="s">
        <v>78</v>
      </c>
      <c r="AK28" s="68" t="s">
        <v>94</v>
      </c>
      <c r="AL28" s="68" t="s">
        <v>244</v>
      </c>
      <c r="AM28" s="68" t="s">
        <v>245</v>
      </c>
      <c r="AN28" s="68" t="s">
        <v>252</v>
      </c>
      <c r="AO28" s="68" t="s">
        <v>253</v>
      </c>
      <c r="AP28" s="68" t="s">
        <v>254</v>
      </c>
      <c r="AQ28" s="68" t="s">
        <v>255</v>
      </c>
    </row>
    <row r="29" spans="1:43">
      <c r="A29" s="68" t="s">
        <v>183</v>
      </c>
      <c r="B29" s="68" t="s">
        <v>256</v>
      </c>
      <c r="C29" s="68" t="s">
        <v>48</v>
      </c>
      <c r="E29" s="68" t="s">
        <v>336</v>
      </c>
      <c r="K29" s="68" t="s">
        <v>257</v>
      </c>
      <c r="L29" s="68" t="s">
        <v>258</v>
      </c>
      <c r="M29" s="68" t="s">
        <v>259</v>
      </c>
      <c r="N29" s="68" t="s">
        <v>260</v>
      </c>
      <c r="O29" s="68" t="s">
        <v>261</v>
      </c>
      <c r="P29" s="68" t="s">
        <v>262</v>
      </c>
      <c r="Q29" s="68" t="s">
        <v>78</v>
      </c>
      <c r="R29" s="68" t="s">
        <v>263</v>
      </c>
      <c r="S29" s="68" t="s">
        <v>264</v>
      </c>
      <c r="T29" s="68" t="s">
        <v>265</v>
      </c>
      <c r="U29" s="68" t="s">
        <v>322</v>
      </c>
      <c r="V29" s="68" t="s">
        <v>266</v>
      </c>
      <c r="W29" s="68" t="s">
        <v>267</v>
      </c>
      <c r="X29" s="68" t="s">
        <v>323</v>
      </c>
      <c r="Y29" s="68" t="s">
        <v>268</v>
      </c>
      <c r="Z29" s="68" t="s">
        <v>269</v>
      </c>
      <c r="AA29" s="68" t="s">
        <v>270</v>
      </c>
      <c r="AB29" s="68" t="s">
        <v>271</v>
      </c>
      <c r="AC29" s="68" t="s">
        <v>272</v>
      </c>
      <c r="AD29" s="68" t="s">
        <v>324</v>
      </c>
      <c r="AE29" s="68" t="s">
        <v>273</v>
      </c>
      <c r="AF29" s="68" t="s">
        <v>274</v>
      </c>
      <c r="AG29" s="68" t="s">
        <v>273</v>
      </c>
      <c r="AH29" s="68" t="s">
        <v>93</v>
      </c>
      <c r="AI29" s="68" t="s">
        <v>275</v>
      </c>
      <c r="AJ29" s="68" t="s">
        <v>78</v>
      </c>
      <c r="AK29" s="68" t="s">
        <v>94</v>
      </c>
      <c r="AL29" s="68" t="s">
        <v>268</v>
      </c>
      <c r="AM29" s="68" t="s">
        <v>269</v>
      </c>
      <c r="AN29" s="68" t="s">
        <v>276</v>
      </c>
      <c r="AO29" s="68" t="s">
        <v>277</v>
      </c>
      <c r="AP29" s="68" t="s">
        <v>278</v>
      </c>
      <c r="AQ29" s="68" t="s">
        <v>279</v>
      </c>
    </row>
    <row r="30" spans="1:43">
      <c r="B30" s="68" t="s">
        <v>280</v>
      </c>
      <c r="C30" s="68" t="s">
        <v>49</v>
      </c>
      <c r="E30" s="68" t="s">
        <v>149</v>
      </c>
      <c r="K30" s="68" t="s">
        <v>281</v>
      </c>
      <c r="L30" s="68" t="s">
        <v>282</v>
      </c>
      <c r="O30" s="68" t="s">
        <v>283</v>
      </c>
      <c r="Q30" s="68" t="s">
        <v>284</v>
      </c>
      <c r="R30" s="68" t="s">
        <v>285</v>
      </c>
      <c r="S30" s="68" t="s">
        <v>287</v>
      </c>
      <c r="T30" s="68" t="s">
        <v>286</v>
      </c>
      <c r="V30" s="68" t="s">
        <v>78</v>
      </c>
      <c r="Y30" s="68" t="s">
        <v>287</v>
      </c>
      <c r="Z30" s="68" t="s">
        <v>288</v>
      </c>
      <c r="AA30" s="68" t="s">
        <v>289</v>
      </c>
      <c r="AB30" s="68" t="s">
        <v>290</v>
      </c>
      <c r="AC30" s="68" t="s">
        <v>291</v>
      </c>
      <c r="AD30" s="68" t="s">
        <v>326</v>
      </c>
      <c r="AE30" s="68" t="s">
        <v>292</v>
      </c>
      <c r="AI30" s="68" t="s">
        <v>293</v>
      </c>
      <c r="AJ30" s="68" t="s">
        <v>337</v>
      </c>
      <c r="AK30" s="68" t="s">
        <v>325</v>
      </c>
    </row>
    <row r="31" spans="1:43">
      <c r="B31" s="68" t="s">
        <v>294</v>
      </c>
      <c r="C31" s="68" t="s">
        <v>50</v>
      </c>
      <c r="E31" s="68" t="s">
        <v>166</v>
      </c>
      <c r="K31" s="68" t="s">
        <v>295</v>
      </c>
      <c r="L31" s="68" t="s">
        <v>296</v>
      </c>
      <c r="O31" s="68" t="s">
        <v>297</v>
      </c>
      <c r="Q31" s="68" t="s">
        <v>298</v>
      </c>
      <c r="R31" s="68" t="s">
        <v>299</v>
      </c>
      <c r="S31" s="68" t="s">
        <v>301</v>
      </c>
      <c r="T31" s="68" t="s">
        <v>300</v>
      </c>
      <c r="V31" s="68" t="s">
        <v>78</v>
      </c>
      <c r="Y31" s="68" t="s">
        <v>301</v>
      </c>
      <c r="Z31" s="68" t="s">
        <v>302</v>
      </c>
      <c r="AA31" s="68" t="s">
        <v>303</v>
      </c>
      <c r="AB31" s="68" t="s">
        <v>304</v>
      </c>
      <c r="AC31" s="68" t="s">
        <v>305</v>
      </c>
      <c r="AD31" s="68" t="s">
        <v>328</v>
      </c>
      <c r="AE31" s="68" t="s">
        <v>306</v>
      </c>
      <c r="AJ31" s="68" t="s">
        <v>338</v>
      </c>
      <c r="AK31" s="68" t="s">
        <v>327</v>
      </c>
    </row>
    <row r="33" spans="30:31">
      <c r="AD33" s="68" t="s">
        <v>339</v>
      </c>
      <c r="AE33" s="68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2023-08-02T13:39:08Z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