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F:\YUENFUN\XLS\IHIS MONTHLY REPORT - NHG\"/>
    </mc:Choice>
  </mc:AlternateContent>
  <xr:revisionPtr revIDLastSave="0" documentId="14_{D596E615-93B0-4722-8D73-76C889A03A42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s" sheetId="17" r:id="rId4"/>
    <sheet name="Sheet2" sheetId="24" state="veryHidden" r:id="rId5"/>
    <sheet name="Sheet3" sheetId="25" state="veryHidden" r:id="rId6"/>
    <sheet name="Sheet4" sheetId="26" state="veryHidden" r:id="rId7"/>
    <sheet name="Sheet5" sheetId="27" state="veryHidden" r:id="rId8"/>
    <sheet name="Sheet6" sheetId="30" state="veryHidden" r:id="rId9"/>
    <sheet name="Sheet7" sheetId="31" state="veryHidden" r:id="rId10"/>
  </sheets>
  <definedNames>
    <definedName name="_xlnm._FilterDatabase" localSheetId="1" hidden="1">Data!$K$23:$AR$28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5" i="2" l="1"/>
  <c r="X26" i="2"/>
  <c r="X24" i="2"/>
  <c r="E24" i="2" l="1"/>
  <c r="E25" i="2"/>
  <c r="E26" i="2"/>
  <c r="L24" i="2" l="1"/>
  <c r="K24" i="2"/>
  <c r="B24" i="2" s="1"/>
  <c r="AD24" i="2"/>
  <c r="L25" i="2"/>
  <c r="K25" i="2"/>
  <c r="B25" i="2" s="1"/>
  <c r="AD25" i="2"/>
  <c r="L26" i="2"/>
  <c r="K26" i="2"/>
  <c r="B26" i="2" s="1"/>
  <c r="AD26" i="2"/>
  <c r="B7" i="17"/>
  <c r="B8" i="17"/>
  <c r="B9" i="17"/>
  <c r="E2" i="2"/>
  <c r="H4" i="2"/>
  <c r="H5" i="2"/>
  <c r="H6" i="2"/>
  <c r="C3" i="1"/>
  <c r="C4" i="1"/>
  <c r="C5" i="1"/>
  <c r="E12" i="2" s="1"/>
  <c r="C8" i="1"/>
  <c r="C9" i="1"/>
  <c r="E11" i="2" s="1"/>
  <c r="C10" i="1"/>
  <c r="E13" i="2" s="1"/>
  <c r="C11" i="1"/>
  <c r="E14" i="2" s="1"/>
  <c r="C12" i="1"/>
  <c r="E15" i="2" s="1"/>
  <c r="D13" i="1"/>
  <c r="D14" i="1"/>
  <c r="D15" i="1"/>
  <c r="C13" i="1"/>
  <c r="E16" i="2" s="1"/>
  <c r="D4" i="2" l="1"/>
  <c r="E4" i="2" s="1"/>
  <c r="D5" i="2"/>
  <c r="I5" i="2"/>
  <c r="D6" i="2"/>
  <c r="I6" i="2"/>
  <c r="E6" i="2" l="1"/>
  <c r="E5" i="2"/>
  <c r="B27" i="2" l="1"/>
  <c r="AD27" i="2"/>
  <c r="B28" i="2"/>
  <c r="AD28" i="2"/>
</calcChain>
</file>

<file path=xl/sharedStrings.xml><?xml version="1.0" encoding="utf-8"?>
<sst xmlns="http://schemas.openxmlformats.org/spreadsheetml/2006/main" count="1278" uniqueCount="455">
  <si>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</si>
  <si>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</si>
  <si>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</si>
  <si>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</si>
  <si>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</si>
  <si>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</si>
  <si>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</si>
  <si>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</si>
  <si>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</si>
  <si>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</si>
  <si>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</si>
  <si>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</si>
  <si>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</si>
  <si>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</si>
  <si>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</si>
  <si>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</si>
  <si>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</si>
  <si>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</si>
  <si>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</si>
  <si>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</si>
  <si>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</si>
  <si>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</si>
  <si>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</si>
  <si>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</si>
  <si>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</si>
  <si>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</si>
  <si>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</si>
  <si>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</si>
  <si>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</si>
  <si>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</si>
  <si>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</si>
  <si>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</si>
  <si>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</si>
  <si>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</si>
  <si>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</si>
  <si>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</si>
  <si>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</si>
  <si>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</si>
  <si>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</si>
  <si>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</si>
  <si>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</si>
  <si>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</si>
  <si>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</si>
  <si>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</si>
  <si>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</si>
  <si>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</si>
  <si>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</si>
  <si>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</si>
  <si>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</si>
  <si>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</si>
  <si>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</si>
  <si>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</si>
  <si>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</si>
  <si>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NATIONAL HEALTH GROUP (NHG)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</si>
  <si>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</si>
  <si>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</si>
  <si>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</si>
  <si>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</si>
  <si>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</si>
  <si>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</si>
  <si>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</si>
  <si>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</si>
  <si>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</si>
  <si>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</si>
  <si>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</si>
  <si>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</si>
  <si>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</si>
  <si>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</si>
  <si>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</si>
  <si>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</si>
  <si>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</si>
  <si>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</si>
  <si>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</si>
  <si>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</si>
  <si>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</si>
  <si>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Month</t>
  </si>
  <si>
    <t>Year</t>
  </si>
  <si>
    <t>Cluster</t>
  </si>
  <si>
    <t xml:space="preserve"> </t>
  </si>
  <si>
    <t>Date of License key Emailed</t>
  </si>
  <si>
    <t>Elasped days for delivery</t>
  </si>
  <si>
    <t>Bulk Purchase Dis %</t>
  </si>
  <si>
    <t>PO Value</t>
  </si>
  <si>
    <t>Reseller</t>
  </si>
  <si>
    <t>Delivery Location</t>
  </si>
  <si>
    <t>Category</t>
  </si>
  <si>
    <t>Software Brand</t>
  </si>
  <si>
    <t>Software SKU / Part No</t>
  </si>
  <si>
    <t>Software Name</t>
  </si>
  <si>
    <t>Software Subscription</t>
  </si>
  <si>
    <t xml:space="preserve">Software Licenses Comm Date </t>
  </si>
  <si>
    <t xml:space="preserve">Software Licenses End Date </t>
  </si>
  <si>
    <t>Remarks</t>
  </si>
  <si>
    <t>UIC</t>
  </si>
  <si>
    <t>Microsoft</t>
  </si>
  <si>
    <t>NHG _ Customer Code</t>
  </si>
  <si>
    <t xml:space="preserve">SELECT DOCNUM, CUSTREF, U_CUSTREF, DOCDATE,TAXDATE, CARDCODE,CARDNAME,ITEMCODE,ITEMNAME,QUANTITY,U_TLINTCOS,SLPNAME,SLPCODE,MEMO,CONTACTNAME, LINETOTAL ,U_ENR, U_MSENR,U_MSPCN,U_SONO,U_PONO,U_PODATE, ADDRESS2, U_SWSUB  , U_LICCOMDT  , U_LICENDDT  FROM   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</si>
  <si>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</si>
  <si>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</si>
  <si>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</si>
  <si>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</si>
  <si>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</si>
  <si>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</si>
  <si>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</si>
  <si>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="'CI1148-SGD','CN0035-SGD','CN0097-SGD','CN0245-SGD' , 'CA0035-SGD','CA0213-SGD','CJ0032-SGD','CJ0050-SGD','CJ0054-SGD' , 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</si>
  <si>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</si>
  <si>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="'CW0080-SGD','CY0036-SGD','CA0362-SGD','CN0449-SGD','CW0080-SGD','CG0164-SGD','CA0354-SGD','CG0164-SGD','CR0098-SGD','CW0980-SGD','CY0036-SGD'"</t>
  </si>
  <si>
    <t>Auto+Hide+HideSheet+Formulas=Sheet2,Sheet3+FormulasOnly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</si>
  <si>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</si>
  <si>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</si>
  <si>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</si>
  <si>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</si>
  <si>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</si>
  <si>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</si>
  <si>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</si>
  <si>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</si>
  <si>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</si>
  <si>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</si>
  <si>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</si>
  <si>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</si>
  <si>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</si>
  <si>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</si>
  <si>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</si>
  <si>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</si>
  <si>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</si>
  <si>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</si>
  <si>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</si>
  <si>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</si>
  <si>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</si>
  <si>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</si>
  <si>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</si>
  <si>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</si>
  <si>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</si>
  <si>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</si>
  <si>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</si>
  <si>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=IFERROR(NF($E24,"U_PODate"),"-")</t>
  </si>
  <si>
    <t>=IFERROR(NF($E24,"DocDate"),"-")</t>
  </si>
  <si>
    <t>=IFERROR(NF($E24,"ITEMCODE"),"-")</t>
  </si>
  <si>
    <t>=IFERROR(NF($E24,"ITEMNAME"),"-")</t>
  </si>
  <si>
    <t>=IFERROR(NF($E24,"MEMO"),"-")</t>
  </si>
  <si>
    <t>=IFERROR(NF($E24,"QUANTITY"),"-")</t>
  </si>
  <si>
    <t>=IFERROR(NF($E24,"CONTACTNAME"),"-")</t>
  </si>
  <si>
    <t>=IFERROR(NF($E24,"LINETOTAL"),"-")</t>
  </si>
  <si>
    <t>=IFERROR(NF($E24,"U_BPurDisc"),"-")</t>
  </si>
  <si>
    <t>=IFERROR(NF($E24,"ADDRESS2"),"-")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</si>
  <si>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</si>
  <si>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</si>
  <si>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</si>
  <si>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</si>
  <si>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</si>
  <si>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</si>
  <si>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</si>
  <si>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</si>
  <si>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</si>
  <si>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</si>
  <si>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</si>
  <si>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</si>
  <si>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</si>
  <si>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</si>
  <si>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</si>
  <si>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</si>
  <si>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=IFERROR(NF($E25,"CONTACTNAME"),"-")</t>
  </si>
  <si>
    <t>=IFERROR(NF($E25,"LINETOTAL"),"-")</t>
  </si>
  <si>
    <t>=IFERROR(NF($E25,"ADDRESS2"),"-")</t>
  </si>
  <si>
    <t>=IFERROR(NF($E25,"U_PODATE"),"-")</t>
  </si>
  <si>
    <t>=IFERROR(NF($E25,"U_PONO"),"-")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</si>
  <si>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</si>
  <si>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</si>
  <si>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</si>
  <si>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</si>
  <si>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</si>
  <si>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</si>
  <si>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</si>
  <si>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</si>
  <si>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</si>
  <si>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</si>
  <si>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</si>
  <si>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</si>
  <si>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=IFERROR(NF($E26,"CONTACTNAME"),"-")</t>
  </si>
  <si>
    <t>=IFERROR(NF($E26,"LINETOTAL"),"-")</t>
  </si>
  <si>
    <t>=IFERROR(NF($E26,"U_PODATE"),"-")</t>
  </si>
  <si>
    <t>=IFERROR(NF($E26,"U_PONO"),"-")</t>
  </si>
  <si>
    <t>=SUBTOTAL(9,AD24:AD27)</t>
  </si>
  <si>
    <t>Auto+Hide+Values+Formulas=Sheet4,Sheet5+FormulasOnly</t>
  </si>
  <si>
    <t>Auto</t>
  </si>
  <si>
    <t>Auto+Hide+HideSheet+Formulas=Sheet6,Sheet2,Sheet3</t>
  </si>
  <si>
    <t>Auto+Hide+HideSheet+Formulas=Sheet6,Sheet2,Sheet3+FormulasOnly</t>
  </si>
  <si>
    <t>Auto+Hide+Values+Formulas=Sheet7,Sheet4,Sheet5</t>
  </si>
  <si>
    <t>=MONTH(N25)</t>
  </si>
  <si>
    <t>=YEAR(N25)</t>
  </si>
  <si>
    <t>=IFERROR(NF($E25,"U_MSPCN"),"-")</t>
  </si>
  <si>
    <t>=IFERROR(NF($E25,"U_PODate"),"-")</t>
  </si>
  <si>
    <t>=IFERROR(NF($E25,"DocDate"),"-")</t>
  </si>
  <si>
    <t>=IFERROR(NF($E25,"U_BPurDisc"),"-")</t>
  </si>
  <si>
    <t>=IFERROR(NF($E25,"U_SWSub"),"-")</t>
  </si>
  <si>
    <t>=IFERROR(NF($E25,"U_LicComDt"),"-")</t>
  </si>
  <si>
    <t>=IFERROR(NF($E25,"U_LicEndDt"),"-")</t>
  </si>
  <si>
    <t>=IFERROR(NF($E25,"Comments"),"-")</t>
  </si>
  <si>
    <t>=MONTH(N26)</t>
  </si>
  <si>
    <t>=YEAR(N26)</t>
  </si>
  <si>
    <t>=IFERROR(NF($E26,"U_MSPCN"),"-")</t>
  </si>
  <si>
    <t>=IFERROR(NF($E26,"U_PODate"),"-")</t>
  </si>
  <si>
    <t>=IFERROR(NF($E26,"DocDate"),"-")</t>
  </si>
  <si>
    <t>=IFERROR(NF($E26,"U_BPurDisc"),"-")</t>
  </si>
  <si>
    <t>=IFERROR(NF($E26,"ADDRESS2"),"-")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</si>
  <si>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</si>
  <si>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</si>
  <si>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</si>
  <si>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</si>
  <si>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=IF(K27="","Hide","Show")</t>
  </si>
  <si>
    <t>=MONTH(N27)</t>
  </si>
  <si>
    <t>=YEAR(N27)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</si>
  <si>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</si>
  <si>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</si>
  <si>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</si>
  <si>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</si>
  <si>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</si>
  <si>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</si>
  <si>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</si>
  <si>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=IFERROR(NF($E27,"U_PODate"),"-")</t>
  </si>
  <si>
    <t>=IFERROR(NF($E27,"DocDate"),"-")</t>
  </si>
  <si>
    <t>=IFERROR(NF($E27,"ITEMCODE"),"-")</t>
  </si>
  <si>
    <t>=IFERROR(NF($E27,"ITEMNAME"),"-")</t>
  </si>
  <si>
    <t>=IFERROR(NF($E27,"MEMO"),"-")</t>
  </si>
  <si>
    <t>=IFERROR(NF($E27,"QUANTITY"),"-")</t>
  </si>
  <si>
    <t>=IFERROR(NF($E27,"CONTACTNAME"),"-")</t>
  </si>
  <si>
    <t>=IFERROR(NF($E27,"LINETOTAL"),"-")</t>
  </si>
  <si>
    <t>=IFERROR(NF($E27,"U_BPurDisc"),"-")</t>
  </si>
  <si>
    <t>=IFERROR(NF($E27,"ADDRESS2"),"-")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</si>
  <si>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</si>
  <si>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</si>
  <si>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</si>
  <si>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</si>
  <si>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=IF(K28="","Hide","Show")</t>
  </si>
  <si>
    <t>=MONTH(N28)</t>
  </si>
  <si>
    <t>=YEAR(N28)</t>
  </si>
  <si>
    <t>=IFERROR(NF($E28,"DOCNUM"),"-")</t>
  </si>
  <si>
    <t>=IFERROR(NF($E28,"DOCDATE"),"-")</t>
  </si>
  <si>
    <t>=IFERROR(NF($E28,"U_MSENR"),"-")</t>
  </si>
  <si>
    <t>=IFERROR(NF($E28,"U_MSPCN"),"-")</t>
  </si>
  <si>
    <t>=IFERROR(NF($E28,"CARDCODE"),"-")</t>
  </si>
  <si>
    <t>=IFERROR(NF($E28,"CARDNAME"),"-")</t>
  </si>
  <si>
    <t>=IFERROR(NF($E28,"U_CUSTREF"),"-")</t>
  </si>
  <si>
    <t>=IFERROR(NF($E28,"U_PODate"),"-")</t>
  </si>
  <si>
    <t>=IFERROR(NF($E28,"DocDate"),"-")</t>
  </si>
  <si>
    <t>=IFERROR(NF($E28,"ITEMCODE"),"-")</t>
  </si>
  <si>
    <t>=IFERROR(NF($E28,"ITEMNAME"),"-")</t>
  </si>
  <si>
    <t>=IFERROR(NF($E28,"MEMO"),"-")</t>
  </si>
  <si>
    <t>=IFERROR(NF($E28,"QUANTITY"),"-")</t>
  </si>
  <si>
    <t>=IFERROR(NF($E28,"CONTACTNAME"),"-")</t>
  </si>
  <si>
    <t>=IFERROR(NF($E28,"LINETOTAL"),"-")</t>
  </si>
  <si>
    <t>=IFERROR(NF($E28,"U_BPurDisc"),"-")</t>
  </si>
  <si>
    <t>=IFERROR(NF($E28,"ADDRESS2"),"-")</t>
  </si>
  <si>
    <t>=IFERROR(NF($E28,"U_SWSub"),"-")</t>
  </si>
  <si>
    <t>=IFERROR(NF($E28,"U_LicComDt"),"-")</t>
  </si>
  <si>
    <t>=IFERROR(NF($E28,"U_LicEndDt"),"-")</t>
  </si>
  <si>
    <t>=IFERROR(NF($E28,"Comments"),"-")</t>
  </si>
  <si>
    <t>=IF(K29="","Hide","Show")</t>
  </si>
  <si>
    <t>=MONTH(N29)</t>
  </si>
  <si>
    <t>=YEAR(N29)</t>
  </si>
  <si>
    <t>=IFERROR(NF($E29,"DOCNUM"),"-")</t>
  </si>
  <si>
    <t>=IFERROR(NF($E29,"DOCDATE"),"-")</t>
  </si>
  <si>
    <t>=IFERROR(NF($E29,"U_MSENR"),"-")</t>
  </si>
  <si>
    <t>=IFERROR(NF($E29,"U_MSPCN"),"-")</t>
  </si>
  <si>
    <t>=IFERROR(NF($E29,"CARDCODE"),"-")</t>
  </si>
  <si>
    <t>=IFERROR(NF($E29,"CARDNAME"),"-")</t>
  </si>
  <si>
    <t>=IFERROR(NF($E29,"U_CUSTREF"),"-")</t>
  </si>
  <si>
    <t>=IFERROR(NF($E29,"U_PODate"),"-")</t>
  </si>
  <si>
    <t>=IFERROR(NF($E29,"DocDate"),"-")</t>
  </si>
  <si>
    <t>=IFERROR(NF($E29,"ITEMCODE"),"-")</t>
  </si>
  <si>
    <t>=IFERROR(NF($E29,"ITEMNAME"),"-")</t>
  </si>
  <si>
    <t>=IFERROR(NF($E29,"MEMO"),"-")</t>
  </si>
  <si>
    <t>=IFERROR(NF($E29,"QUANTITY"),"-")</t>
  </si>
  <si>
    <t>=IFERROR(NF($E29,"CONTACTNAME"),"-")</t>
  </si>
  <si>
    <t>=IFERROR(NF($E29,"LINETOTAL"),"-")</t>
  </si>
  <si>
    <t>=IFERROR(NF($E29,"U_BPurDisc"),"-")</t>
  </si>
  <si>
    <t>=IFERROR(NF($E29,"ADDRESS2"),"-")</t>
  </si>
  <si>
    <t>=IFERROR(NF($E29,"U_SWSub"),"-")</t>
  </si>
  <si>
    <t>=IFERROR(NF($E29,"U_LicComDt"),"-")</t>
  </si>
  <si>
    <t>=IFERROR(NF($E29,"U_LicEndDt"),"-")</t>
  </si>
  <si>
    <t>=IFERROR(NF($E29,"Comments"),"-")</t>
  </si>
  <si>
    <t>=IF(K30="","Hide","Show")</t>
  </si>
  <si>
    <t>=MONTH(N30)</t>
  </si>
  <si>
    <t>=YEAR(N30)</t>
  </si>
  <si>
    <t>=IFERROR(NF($E30,"DOCNUM"),"-")</t>
  </si>
  <si>
    <t>=IFERROR(NF($E30,"DOCDATE"),"-")</t>
  </si>
  <si>
    <t>=IFERROR(NF($E30,"U_MSENR"),"-")</t>
  </si>
  <si>
    <t>=IFERROR(NF($E30,"U_MSPCN"),"-")</t>
  </si>
  <si>
    <t>=IFERROR(NF($E30,"CARDCODE"),"-")</t>
  </si>
  <si>
    <t>=IFERROR(NF($E30,"CARDNAME"),"-")</t>
  </si>
  <si>
    <t>=IFERROR(NF($E30,"U_CUSTREF"),"-")</t>
  </si>
  <si>
    <t>=IFERROR(NF($E30,"U_PODate"),"-")</t>
  </si>
  <si>
    <t>=IFERROR(NF($E30,"DocDate"),"-")</t>
  </si>
  <si>
    <t>=IFERROR(NF($E30,"ITEMCODE"),"-")</t>
  </si>
  <si>
    <t>=IFERROR(NF($E30,"ITEMNAME"),"-")</t>
  </si>
  <si>
    <t>=IFERROR(NF($E30,"MEMO"),"-")</t>
  </si>
  <si>
    <t>=IFERROR(NF($E30,"QUANTITY"),"-")</t>
  </si>
  <si>
    <t>=IFERROR(NF($E30,"CONTACTNAME"),"-")</t>
  </si>
  <si>
    <t>=IFERROR(NF($E30,"LINETOTAL"),"-")</t>
  </si>
  <si>
    <t>=IFERROR(NF($E30,"U_BPurDisc"),"-")</t>
  </si>
  <si>
    <t>=IFERROR(NF($E30,"ADDRESS2"),"-")</t>
  </si>
  <si>
    <t>=IFERROR(NF($E30,"U_SWSub"),"-")</t>
  </si>
  <si>
    <t>=IFERROR(NF($E30,"U_LicComDt"),"-")</t>
  </si>
  <si>
    <t>=IFERROR(NF($E30,"U_LicEndDt"),"-")</t>
  </si>
  <si>
    <t>=IFERROR(NF($E30,"Comments"),"-")</t>
  </si>
  <si>
    <t>=IF(K31="","Hide","Show")</t>
  </si>
  <si>
    <t>=MONTH(N31)</t>
  </si>
  <si>
    <t>=YEAR(N31)</t>
  </si>
  <si>
    <t>=IFERROR(NF($E31,"DOCNUM"),"-")</t>
  </si>
  <si>
    <t>=IFERROR(NF($E31,"DOCDATE"),"-")</t>
  </si>
  <si>
    <t>=IFERROR(NF($E31,"U_MSENR"),"-")</t>
  </si>
  <si>
    <t>=IFERROR(NF($E31,"U_MSPCN"),"-")</t>
  </si>
  <si>
    <t>=IFERROR(NF($E31,"CARDCODE"),"-")</t>
  </si>
  <si>
    <t>=IFERROR(NF($E31,"CARDNAME"),"-")</t>
  </si>
  <si>
    <t>=IFERROR(NF($E31,"U_CUSTREF"),"-")</t>
  </si>
  <si>
    <t>=IFERROR(NF($E31,"U_PODate"),"-")</t>
  </si>
  <si>
    <t>=IFERROR(NF($E31,"DocDate"),"-")</t>
  </si>
  <si>
    <t>=IFERROR(NF($E31,"ITEMCODE"),"-")</t>
  </si>
  <si>
    <t>=IFERROR(NF($E31,"ITEMNAME"),"-")</t>
  </si>
  <si>
    <t>=IFERROR(NF($E31,"MEMO"),"-")</t>
  </si>
  <si>
    <t>=IFERROR(NF($E31,"QUANTITY"),"-")</t>
  </si>
  <si>
    <t>=IFERROR(NF($E31,"CONTACTNAME"),"-")</t>
  </si>
  <si>
    <t>=IFERROR(NF($E31,"LINETOTAL"),"-")</t>
  </si>
  <si>
    <t>=IFERROR(NF($E31,"U_BPurDisc"),"-")</t>
  </si>
  <si>
    <t>=IFERROR(NF($E31,"ADDRESS2"),"-")</t>
  </si>
  <si>
    <t>=IFERROR(NF($E31,"U_SWSub"),"-")</t>
  </si>
  <si>
    <t>=IFERROR(NF($E31,"U_LicComDt"),"-")</t>
  </si>
  <si>
    <t>=IFERROR(NF($E31,"U_LicEndDt"),"-")</t>
  </si>
  <si>
    <t>=IFERROR(NF($E31,"Comments"),"-")</t>
  </si>
  <si>
    <t>=IF(K32="","Hide","Show")</t>
  </si>
  <si>
    <t>=MONTH(N32)</t>
  </si>
  <si>
    <t>=YEAR(N32)</t>
  </si>
  <si>
    <t>=IFERROR(NF($E32,"DOCNUM"),"-")</t>
  </si>
  <si>
    <t>=IFERROR(NF($E32,"DOCDATE"),"-")</t>
  </si>
  <si>
    <t>=IFERROR(NF($E32,"U_MSENR"),"-")</t>
  </si>
  <si>
    <t>=IFERROR(NF($E32,"U_MSPCN"),"-")</t>
  </si>
  <si>
    <t>=IFERROR(NF($E32,"CARDCODE"),"-")</t>
  </si>
  <si>
    <t>=IFERROR(NF($E32,"CARDNAME"),"-")</t>
  </si>
  <si>
    <t>=IFERROR(NF($E32,"U_CUSTREF"),"-")</t>
  </si>
  <si>
    <t>=IFERROR(NF($E32,"U_PODate"),"-")</t>
  </si>
  <si>
    <t>=IFERROR(NF($E32,"DocDate"),"-")</t>
  </si>
  <si>
    <t>=IFERROR(NF($E32,"ITEMCODE"),"-")</t>
  </si>
  <si>
    <t>=IFERROR(NF($E32,"ITEMNAME"),"-")</t>
  </si>
  <si>
    <t>=IFERROR(NF($E32,"MEMO"),"-")</t>
  </si>
  <si>
    <t>=IFERROR(NF($E32,"QUANTITY"),"-")</t>
  </si>
  <si>
    <t>=IFERROR(NF($E32,"CONTACTNAME"),"-")</t>
  </si>
  <si>
    <t>=IFERROR(NF($E32,"LINETOTAL"),"-")</t>
  </si>
  <si>
    <t>=IFERROR(NF($E32,"U_BPurDisc"),"-")</t>
  </si>
  <si>
    <t>=IFERROR(NF($E32,"ADDRESS2"),"-")</t>
  </si>
  <si>
    <t>=IFERROR(NF($E32,"U_SWSub"),"-")</t>
  </si>
  <si>
    <t>=IFERROR(NF($E32,"U_LicComDt"),"-")</t>
  </si>
  <si>
    <t>=IFERROR(NF($E32,"U_LicEndDt"),"-")</t>
  </si>
  <si>
    <t>=IFERROR(NF($E32,"Comments"),"-")</t>
  </si>
  <si>
    <t>=IF(K33="","Hide","Show")</t>
  </si>
  <si>
    <t>=IFERROR(NF($E33,"DOCNUM"),"-")</t>
  </si>
  <si>
    <t>=IFERROR(NF($E33,"DOCDATE"),"-")</t>
  </si>
  <si>
    <t>=IFERROR(NF($E33,"U_MSENR"),"-")</t>
  </si>
  <si>
    <t>=IFERROR(NF($E33,"CARDCODE"),"-")</t>
  </si>
  <si>
    <t>=IFERROR(NF($E33,"CARDNAME"),"-")</t>
  </si>
  <si>
    <t>=IFERROR(NF($E33,"ITEMCODE"),"-")</t>
  </si>
  <si>
    <t>=IFERROR(NF($E33,"U_CUSTREF"),"-")</t>
  </si>
  <si>
    <t>=IFERROR(NF($E33,"ITEMNAME"),"-")</t>
  </si>
  <si>
    <t>=IFERROR(NF($E33,"MEMO"),"-")</t>
  </si>
  <si>
    <t>=IFERROR(NF($E33,"QUANTITY"),"-")</t>
  </si>
  <si>
    <t>=IFERROR(NF($E33,"CONTACTNAME"),"-")</t>
  </si>
  <si>
    <t>=IFERROR(NF($E33,"LINETOTAL"),"-")</t>
  </si>
  <si>
    <t>=IFERROR(NF($E33,"ADDRESS2"),"-")</t>
  </si>
  <si>
    <t>=IFERROR(NF($E33,"U_PONO"),"-")</t>
  </si>
  <si>
    <t>=IF(K34="","Hide","Show")</t>
  </si>
  <si>
    <t>=IFERROR(NF($E34,"DOCNUM"),"-")</t>
  </si>
  <si>
    <t>=IFERROR(NF($E34,"DOCDATE"),"-")</t>
  </si>
  <si>
    <t>=IFERROR(NF($E34,"U_MSENR"),"-")</t>
  </si>
  <si>
    <t>=IFERROR(NF($E34,"CARDCODE"),"-")</t>
  </si>
  <si>
    <t>=IFERROR(NF($E34,"CARDNAME"),"-")</t>
  </si>
  <si>
    <t>=IFERROR(NF($E34,"ITEMCODE"),"-")</t>
  </si>
  <si>
    <t>=IFERROR(NF($E34,"U_CUSTREF"),"-")</t>
  </si>
  <si>
    <t>=IFERROR(NF($E34,"ITEMNAME"),"-")</t>
  </si>
  <si>
    <t>=IFERROR(NF($E34,"MEMO"),"-")</t>
  </si>
  <si>
    <t>=IFERROR(NF($E34,"QUANTITY"),"-")</t>
  </si>
  <si>
    <t>=IFERROR(NF($E34,"CONTACTNAME"),"-")</t>
  </si>
  <si>
    <t>=IFERROR(NF($E34,"LINETOTAL"),"-")</t>
  </si>
  <si>
    <t>=IFERROR(NF($E34,"U_PODATE"),"-")</t>
  </si>
  <si>
    <t>=IFERROR(NF($E34,"U_PONO"),"-")</t>
  </si>
  <si>
    <t>Auto+Hide+Values+Formulas=Sheet7,Sheet4,Sheet5+FormulasOnly</t>
  </si>
  <si>
    <t>=IFERROR(NF($E24,"U_PONO"),"-")</t>
  </si>
  <si>
    <t>=SUM(N24-V24)</t>
  </si>
  <si>
    <t>=IFERROR(AE24/AB24,0)</t>
  </si>
  <si>
    <t>=IFERROR(AE25/AB25,0)</t>
  </si>
  <si>
    <t>=IFERROR(AE26/AB26,0)</t>
  </si>
  <si>
    <t>=SUBTOTAL(9,AE24:AE27)</t>
  </si>
  <si>
    <t>=SUM(N25-V25)</t>
  </si>
  <si>
    <t>=SUM(N26-V26)</t>
  </si>
  <si>
    <t>=IFERROR(NF($E27,"U_PONO"),"-")</t>
  </si>
  <si>
    <t>=SUM(N27-V27)</t>
  </si>
  <si>
    <t>=IFERROR(AE27/AB27,0)</t>
  </si>
  <si>
    <t>=IFERROR(NF($E28,"U_PONO"),"-")</t>
  </si>
  <si>
    <t>=SUM(N28-V28)</t>
  </si>
  <si>
    <t>=IFERROR(AE28/AB28,0)</t>
  </si>
  <si>
    <t>=IFERROR(NF($E29,"U_PONO"),"-")</t>
  </si>
  <si>
    <t>=SUM(N29-V29)</t>
  </si>
  <si>
    <t>=IFERROR(AE29/AB29,0)</t>
  </si>
  <si>
    <t>=IFERROR(NF($E30,"U_PONO"),"-")</t>
  </si>
  <si>
    <t>=SUM(N30-V30)</t>
  </si>
  <si>
    <t>=IFERROR(AE30/AB30,0)</t>
  </si>
  <si>
    <t>=IFERROR(NF($E31,"U_PONO"),"-")</t>
  </si>
  <si>
    <t>=SUM(N31-V31)</t>
  </si>
  <si>
    <t>=IFERROR(AE31/AB31,0)</t>
  </si>
  <si>
    <t>=IFERROR(NF($E32,"U_PONO"),"-")</t>
  </si>
  <si>
    <t>=SUM(N32-V32)</t>
  </si>
  <si>
    <t>=IFERROR(AE32/AB32,0)</t>
  </si>
  <si>
    <t>=IFERROR(AE33/AB33,0)</t>
  </si>
  <si>
    <t>=IFERROR(AE34/AB34,0)</t>
  </si>
  <si>
    <t>="01/02/2023"</t>
  </si>
  <si>
    <t>="28/02/2023"</t>
  </si>
  <si>
    <t>="""UICACS"","""",""SQL="",""2=DOCNUM"",""33030840"",""14=CUSTREF"",""4510540744"",""14=U_CUSTREF"",""4510540744"",""15=DOCDATE"",""07/02/2023"",""15=TAXDATE"",""07/02/2023"",""14=CARDCODE"",""CT0005-SGD"",""14=CARDNAME"",""TAN TOCK SENG HOSPITAL PTE LTD"",""14=ITEMCODE"",""MS077-07328GLP"",""14"&amp;"=ITEMNAME"",""MS ACCESS 2021 SNGL MVL LTSC"",""10=QUANTITY"",""1.000000"",""14=U_PONO"",""941450"",""15=U_PODATE"",""02/02/2023"",""10=U_TLINTCOS"",""0.000000"",""2=SLPCODE"",""132"",""14=SLPNAME"",""E0001-CS"",""14=MEMO"",""WENDY KUM CHIOU SZE"",""14=CONTACTNAME"",""E-INVOICE (AP DIRECT)"&amp;""",""10=LINETOTAL"",""160.010000"",""14=U_ENR"","""",""14=U_MSENR"",""S7138270"",""14=U_MSPCN"",""45018483"",""14=ADDRESS2"",""TAN GUAT BEE_x000D_TAN TOCK SENG HOSPITAL 11 JALAN TAN TOCK SENG  SINGAPORE 308433_x000D_TAN GUAT BEE_x000D_TEL: 63573158_x000D_FAX: _x000D_EMAIL:"""</t>
  </si>
  <si>
    <t>="""UICACS"","""",""SQL="",""2=DOCNUM"",""33030855"",""14=CUSTREF"",""8451280706"",""14=U_CUSTREF"",""8451280706"",""15=DOCDATE"",""10/02/2023"",""15=TAXDATE"",""10/02/2023"",""14=CARDCODE"",""CA0213-SGD"",""14=CARDNAME"",""ALEXANDRA HEALTH PTE. LTD."",""14=ITEMCODE"",""MS021-10695GLP"",""14=ITE"&amp;"MNAME"",""MS OFFICE STD 2021 SNGL LTSC"",""10=QUANTITY"",""1.000000"",""14=U_PONO"",""941553"",""15=U_PODATE"",""08/02/2023"",""10=U_TLINTCOS"",""0.000000"",""2=SLPCODE"",""132"",""14=SLPNAME"",""E0001-CS"",""14=MEMO"",""WENDY KUM CHIOU SZE"",""14=CONTACTNAME"",""E-INVOICE (AP DIRECT)"",""1"&amp;"0=LINETOTAL"",""403.100000"",""14=U_ENR"","""",""14=U_MSENR"",""S7138270"",""14=U_MSPCN"",""9BA9F0ED"",""14=ADDRESS2"",""ERIC SIA_x000D_ALEXANDRA HEALTH PTE. LTD. 90 YISHUN CENTRAL,  SINGAPORE 768828_x000D_ERIC SIA_x000D_TEL: _x000D_FAX: _x000D_EMAIL: SIA.ERIC.CK@KTPH.COM.SG"""</t>
  </si>
  <si>
    <t>="""UICACS"","""",""SQL="",""2=DOCNUM"",""33030876"",""14=CUSTREF"",""4540067114"",""14=U_CUSTREF"",""4540067114"",""15=DOCDATE"",""10/02/2023"",""15=TAXDATE"",""10/02/2023"",""14=CARDCODE"",""CI1244-SGD"",""14=CARDNAME"",""INSTITUTE OF MENTAL HEALTH"",""14=ITEMCODE"",""MS9EM-00831-GLP"",""14=IT"&amp;"EMNAME"",""MS WIN SVR STD CORE 2022 SNGL 16 LIC CORE LIC"",""10=QUANTITY"",""1.000000"",""14=U_PONO"",""941571C"",""15=U_PODATE"",""09/02/2023"",""10=U_TLINTCOS"",""0.000000"",""2=SLPCODE"",""132"",""14=SLPNAME"",""E0001-CS"",""14=MEMO"",""WENDY KUM CHIOU SZE"",""14=CONTACTNAME"",""E-INVO"&amp;"ICE(AP DIRECT)"",""10=LINETOTAL"",""974.630000"",""14=U_ENR"","""",""14=U_MSENR"",""S7138270"",""14=U_MSPCN"",""45018483"",""14=ADDRESS2"",""RENA CHAN_x000D_INSTITUTE OF MENTAL HEALTH 10 BUANGKOK VIEW  SINGAPORE 539747_x000D_RENA CHAN_x000D_TEL: _x000D_FAX: _x000D_EMAIL: rena.chan@ihis.com.sg"""</t>
  </si>
  <si>
    <t>="""UICACS"","""",""SQL="",""2=DOCNUM"",""33030877"",""14=CUSTREF"",""8711153097"",""14=U_CUSTREF"",""8711153097"",""15=DOCDATE"",""10/02/2023"",""15=TAXDATE"",""10/02/2023"",""14=CARDCODE"",""CN0384-SGD"",""14=CARDNAME"",""NG TENG FONG GENERAL HOSPITAL"",""14=ITEMCODE"",""MS7NQ-00300GLP"",""14="&amp;"ITEMNAME"",""MS SQLSVRSTDCORE SNGL LICSAPK MVL 2LIC CORELIC"",""10=QUANTITY"",""2.000000"",""14=U_PONO"",""941571"",""15=U_PODATE"",""09/02/2023"",""10=U_TLINTCOS"",""0.000000"",""2=SLPCODE"",""132"",""14=SLPNAME"",""E0001-CS"",""14=MEMO"",""WENDY KUM CHIOU SZE"",""14=CONTACTNAME"",""E-IN"&amp;"VOICE (AP DIRECT)"",""10=LINETOTAL"",""12123.720000"",""14=U_ENR"","""",""14=U_MSENR"",""S7138270"",""14=U_MSPCN"",""BB5B28CB"",""14=ADDRESS2"",""DITRICK LIM/ALVIS NG_x000D_NG  TENG FONG GENERAL HOSPITAL NO. 1 JURONG  EAST STREET 21 ITD SINGAPORE 609606_x000D_DITRICK LIM(86686237)/MYLEN"&amp;"E(85714089)_x000D_TEL: 8668 6237_x000D_FAX: Ditrick_Lim@nuhs.edu.sg_x000D_EMAIL: ALVIS_NG@NUHS.EDU.SG"""</t>
  </si>
  <si>
    <t>="""UICACS"","""",""SQL="",""2=DOCNUM"",""33030923"",""14=CUSTREF"",""7452005172"",""14=U_CUSTREF"",""7452005172"",""15=DOCDATE"",""17/02/2023"",""15=TAXDATE"",""17/02/2023"",""14=CARDCODE"",""CN0245-SGD"",""14=CARDNAME"",""NATIONAL UNIVERSITY HEALTH SYSTEM PTE. LTD."",""14=ITEMCODE"",""MSFQC-"&amp;"10572"",""14=ITEMNAME"",""MS WIN PRO 11 64-BIT ALL LNG PK LIC ONLINE DWNLD NR"",""10=QUANTITY"",""1.000000"",""14=U_PONO"",""941664/5"",""15=U_PODATE"",""13/02/2023"",""10=U_TLINTCOS"",""0.000000"",""2=SLPCODE"",""114"",""14=SLPNAME"",""E0001-AW"",""14=MEMO"",""ANGIE WONG"",""14=CONTACTNA"&amp;"ME"",""E-INVOICE(AP DIRECT)"",""10=LINETOTAL"",""290.000000"",""14=U_ENR"","""",""14=U_MSENR"",""S7138270"",""14=U_MSPCN"",""AB57EDFE"",""14=ADDRESS2"",""CASSANDRA WJ LEE_x000D_NATIONAL UNIVERSITY HEALTH SYSTEM PTE. LTD. 1E KENT RIDGE ROAD  SINGAPORE 119228_x000D_CASSANDRA WJ LEE_x000D_TEL: 602"&amp;"20426_x000D_FAX: _x000D_EMAIL: CASSANDRA_WJ_LEE@NUHS.EDU.SG"""</t>
  </si>
  <si>
    <t>="""UICACS"","""",""SQL="",""2=DOCNUM"",""33030923"",""14=CUSTREF"",""7452005172"",""14=U_CUSTREF"",""7452005172"",""15=DOCDATE"",""17/02/2023"",""15=TAXDATE"",""17/02/2023"",""14=CARDCODE"",""CN0245-SGD"",""14=CARDNAME"",""NATIONAL UNIVERSITY HEALTH SYSTEM PTE. LTD."",""14=ITEMCODE"",""MS021-"&amp;"10695GLP"",""14=ITEMNAME"",""MS OFFICE STD 2021 SNGL LTSC"",""10=QUANTITY"",""1.000000"",""14=U_PONO"",""941664/5"",""15=U_PODATE"",""13/02/2023"",""10=U_TLINTCOS"",""0.000000"",""2=SLPCODE"",""114"",""14=SLPNAME"",""E0001-AW"",""14=MEMO"",""ANGIE WONG"",""14=CONTACTNAME"",""E-INVOICE(AP DI"&amp;"RECT)"",""10=LINETOTAL"",""403.100000"",""14=U_ENR"","""",""14=U_MSENR"",""S7138270"",""14=U_MSPCN"",""AB57EDFE"",""14=ADDRESS2"",""CASSANDRA WJ LEE_x000D_NATIONAL UNIVERSITY HEALTH SYSTEM PTE. LTD. 1E KENT RIDGE ROAD  SINGAPORE 119228_x000D_CASSANDRA WJ LEE_x000D_TEL: 60220426_x000D_FAX: _x000D_EMAIL: C"&amp;"ASSANDRA_WJ_LEE@NUHS.EDU.SG"""</t>
  </si>
  <si>
    <t>="""UICACS"","""",""SQL="",""2=DOCNUM"",""33030924"",""14=CUSTREF"",""4520760393"",""14=U_CUSTREF"",""4520760393"",""15=DOCDATE"",""16/02/2023"",""15=TAXDATE"",""16/02/2023"",""14=CARDCODE"",""CN0097-SGD"",""14=CARDNAME"",""NATIONAL UNIVERSITY HOSPITAL(SINGAPORE) PTE. LTD."",""14=ITEMCODE"","""&amp;"MSD86-05988GLP"",""14=ITEMNAME"",""MS VISIO STD 2021 SNGL LTSC"",""10=QUANTITY"",""1.000000"",""14=U_PONO"",""941662"",""15=U_PODATE"",""14/02/2023"",""10=U_TLINTCOS"",""0.000000"",""2=SLPCODE"",""114"",""14=SLPNAME"",""E0001-AW"",""14=MEMO"",""ANGIE WONG"",""14=CONTACTNAME"",""E-INVOICE (A"&amp;"P DIRECT)"",""10=LINETOTAL"",""277.070000"",""14=U_ENR"","""",""14=U_MSENR"",""S7138270"",""14=U_MSPCN"",""BB15E3B4"",""14=ADDRESS2"",""BME (SHARON KOH)_x000D_NATIONAL UNIVERSITY HOSPITAL 5A LOWER KENT RIDGE ROAD ULTITLY BLOCK SINGAPORE 119084_x000D_SHARON KOH_x000D_TEL: 6772 3549_x000D_FAX: _x000D_EMAIL"&amp;":"""</t>
  </si>
  <si>
    <t>="""UICACS"","""",""SQL="",""2=DOCNUM"",""33030938"",""14=CUSTREF"",""8711153173"",""14=U_CUSTREF"",""8711153173"",""15=DOCDATE"",""20/02/2023"",""15=TAXDATE"",""20/02/2023"",""14=CARDCODE"",""CN0384-SGD"",""14=CARDNAME"",""NG TENG FONG GENERAL HOSPITAL"",""14=ITEMCODE"",""MS7NQ-00300GLP"",""14="&amp;"ITEMNAME"",""MS SQLSVRSTDCORE SNGL LICSAPK MVL 2LIC CORELIC"",""10=QUANTITY"",""4.000000"",""14=U_PONO"",""941746A"",""15=U_PODATE"",""17/02/2023"",""10=U_TLINTCOS"",""0.000000"",""2=SLPCODE"",""132"",""14=SLPNAME"",""E0001-CS"",""14=MEMO"",""WENDY KUM CHIOU SZE"",""14=CONTACTNAME"",""E-I"&amp;"NVOICE (AP DIRECT)"",""10=LINETOTAL"",""23784.800000"",""14=U_ENR"","""",""14=U_MSENR"",""S7138270"",""14=U_MSPCN"",""BB5B28CB"",""14=ADDRESS2"",""LEE YOONG CHEE_x000D_NG TENG FONG GENERAL HOSPITAL NO. 1 JURONG  EAST STREET 21  SINGAPORE 609606_x000D_LEE YOONG CHEE_x000D_TEL: 91805979_x000D_FAX: _x000D_E"&amp;"MAIL: LEE.YOONG.CHEE1@IHIS.COM.SG"""</t>
  </si>
  <si>
    <t>=IFERROR(NF($E33,"U_PODATE"),"-")</t>
  </si>
  <si>
    <t>=SUBTOTAL(9,AD24:AD35)</t>
  </si>
  <si>
    <t>=SUBTOTAL(9,AE24:AE35)</t>
  </si>
  <si>
    <t/>
  </si>
  <si>
    <t>S7138270</t>
  </si>
  <si>
    <t>WENDY KUM CHIOU SZE</t>
  </si>
  <si>
    <t>E-INVOICE (AP DIRECT)</t>
  </si>
  <si>
    <t>-</t>
  </si>
  <si>
    <t>45018483</t>
  </si>
  <si>
    <t>CT0005-SGD</t>
  </si>
  <si>
    <t>TAN TOCK SENG HOSPITAL PTE LTD</t>
  </si>
  <si>
    <t>4510540744</t>
  </si>
  <si>
    <t>941450</t>
  </si>
  <si>
    <t>MS077-07328GLP</t>
  </si>
  <si>
    <t>MS ACCESS 2021 SNGL MVL LTSC</t>
  </si>
  <si>
    <t>TAN GUAT BEE_x000D_TAN TOCK SENG HOSPITAL 11 JALAN TAN TOCK SENG  SINGAPORE 308433_x000D_TAN GUAT BEE_x000D_TEL: 63573158_x000D_FAX: _x000D_EMAIL:</t>
  </si>
  <si>
    <t>9BA9F0ED</t>
  </si>
  <si>
    <t>CA0213-SGD</t>
  </si>
  <si>
    <t>ALEXANDRA HEALTH PTE. LTD.</t>
  </si>
  <si>
    <t>8451280706</t>
  </si>
  <si>
    <t>941553</t>
  </si>
  <si>
    <t>MS021-10695GLP</t>
  </si>
  <si>
    <t>MS OFFICE STD 2021 SNGL LTSC</t>
  </si>
  <si>
    <t>ERIC SIA_x000D_ALEXANDRA HEALTH PTE. LTD. 90 YISHUN CENTRAL,  SINGAPORE 768828_x000D_ERIC SIA_x000D_TEL: _x000D_FAX: _x000D_EMAIL: SIA.ERIC.CK@KTPH.COM.SG</t>
  </si>
  <si>
    <t>CI1244-SGD</t>
  </si>
  <si>
    <t>INSTITUTE OF MENTAL HEALTH</t>
  </si>
  <si>
    <t>4540067114</t>
  </si>
  <si>
    <t>941571C</t>
  </si>
  <si>
    <t>MS9EM-00831-GLP</t>
  </si>
  <si>
    <t>MS WIN SVR STD CORE 2022 SNGL 16 LIC CORE LIC</t>
  </si>
  <si>
    <t>E-INVOICE(AP DIRECT)</t>
  </si>
  <si>
    <t>RENA CHAN_x000D_INSTITUTE OF MENTAL HEALTH 10 BUANGKOK VIEW  SINGAPORE 539747_x000D_RENA CHAN_x000D_TEL: _x000D_FAX: _x000D_EMAIL: rena.chan@ihis.com.sg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</si>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</sst>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b/>
      <u/>
      <sz val="10"/>
      <color rgb="FFFFFFFF"/>
      <name val="Baskerville Old Face"/>
      <family val="1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7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0" fillId="0" borderId="0" xfId="0" applyFill="1" applyAlignment="1">
      <alignment vertical="top"/>
    </xf>
    <xf numFmtId="167" fontId="0" fillId="0" borderId="0" xfId="0" applyNumberFormat="1" applyFill="1" applyAlignment="1">
      <alignment vertical="top"/>
    </xf>
    <xf numFmtId="1" fontId="0" fillId="0" borderId="0" xfId="0" applyNumberFormat="1" applyFill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Fill="1" applyAlignment="1">
      <alignment horizontal="left" vertical="top"/>
    </xf>
    <xf numFmtId="0" fontId="4" fillId="0" borderId="0" xfId="1" applyFont="1" applyAlignment="1">
      <alignment horizontal="left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0" fontId="0" fillId="6" borderId="0" xfId="0" applyFill="1" applyAlignment="1">
      <alignment horizontal="left"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2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14" fontId="0" fillId="0" borderId="0" xfId="0" applyNumberForma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2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7" fontId="0" fillId="0" borderId="0" xfId="0" applyNumberFormat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165" fontId="11" fillId="3" borderId="0" xfId="2" applyNumberFormat="1" applyFont="1" applyFill="1" applyAlignment="1">
      <alignment horizontal="left" vertical="center"/>
    </xf>
    <xf numFmtId="0" fontId="13" fillId="0" borderId="0" xfId="0" applyFont="1" applyAlignment="1">
      <alignment vertical="top"/>
    </xf>
    <xf numFmtId="167" fontId="14" fillId="0" borderId="0" xfId="0" applyNumberFormat="1" applyFont="1" applyAlignment="1">
      <alignment vertical="top"/>
    </xf>
    <xf numFmtId="0" fontId="14" fillId="0" borderId="0" xfId="0" applyFont="1" applyAlignment="1">
      <alignment vertical="top"/>
    </xf>
    <xf numFmtId="0" fontId="15" fillId="0" borderId="0" xfId="0" applyFont="1"/>
    <xf numFmtId="40" fontId="13" fillId="0" borderId="0" xfId="2" applyNumberFormat="1" applyFont="1" applyAlignment="1">
      <alignment vertical="top"/>
    </xf>
    <xf numFmtId="0" fontId="0" fillId="5" borderId="0" xfId="0" applyFill="1" applyAlignment="1">
      <alignment vertical="top" wrapText="1"/>
    </xf>
    <xf numFmtId="0" fontId="0" fillId="0" borderId="0" xfId="0" quotePrefix="1"/>
    <xf numFmtId="0" fontId="8" fillId="0" borderId="0" xfId="1" applyFont="1" applyAlignment="1">
      <alignment horizontal="center" vertical="top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="112" zoomScaleNormal="112" workbookViewId="0">
      <selection activeCell="C19" sqref="C19"/>
    </sheetView>
  </sheetViews>
  <sheetFormatPr defaultColWidth="9.28515625" defaultRowHeight="15"/>
  <cols>
    <col min="1" max="1" width="21" style="1" hidden="1" customWidth="1"/>
    <col min="2" max="2" width="12.28515625" style="4" bestFit="1" customWidth="1"/>
    <col min="3" max="3" width="31.7109375" style="4" customWidth="1"/>
    <col min="4" max="4" width="10.28515625" style="4" bestFit="1" customWidth="1"/>
    <col min="5" max="16384" width="9.28515625" style="4"/>
  </cols>
  <sheetData>
    <row r="1" spans="1:6" s="1" customFormat="1" hidden="1">
      <c r="A1" s="1" t="s">
        <v>185</v>
      </c>
      <c r="B1" s="1" t="s">
        <v>1</v>
      </c>
      <c r="C1" s="2" t="s">
        <v>2</v>
      </c>
      <c r="D1" s="1" t="s">
        <v>3</v>
      </c>
    </row>
    <row r="2" spans="1:6">
      <c r="B2" s="4" t="s">
        <v>19</v>
      </c>
      <c r="C2" s="4" t="s">
        <v>4</v>
      </c>
    </row>
    <row r="3" spans="1:6">
      <c r="A3" s="1" t="s">
        <v>0</v>
      </c>
      <c r="B3" s="4" t="s">
        <v>5</v>
      </c>
      <c r="C3" s="5" t="str">
        <f>"01/02/2023"</f>
        <v>01/02/2023</v>
      </c>
    </row>
    <row r="4" spans="1:6">
      <c r="A4" s="1" t="s">
        <v>0</v>
      </c>
      <c r="B4" s="4" t="s">
        <v>6</v>
      </c>
      <c r="C4" s="5" t="str">
        <f>"28/02/2023"</f>
        <v>28/02/2023</v>
      </c>
    </row>
    <row r="5" spans="1:6">
      <c r="A5" s="1" t="s">
        <v>0</v>
      </c>
      <c r="B5" s="4" t="s">
        <v>26</v>
      </c>
      <c r="C5" s="4" t="str">
        <f>"*"</f>
        <v>*</v>
      </c>
      <c r="D5" s="4" t="s">
        <v>3</v>
      </c>
      <c r="E5" s="4" t="s">
        <v>45</v>
      </c>
    </row>
    <row r="8" spans="1:6">
      <c r="A8" s="1" t="s">
        <v>8</v>
      </c>
      <c r="C8" s="3" t="str">
        <f>TEXT($C$3,"dd/MMM/yyyy") &amp; ".." &amp; TEXT($C$4,"dd/MMM/yyyy")</f>
        <v>01/Feb/2023..28/Feb/2023</v>
      </c>
    </row>
    <row r="9" spans="1:6">
      <c r="A9" s="1" t="s">
        <v>9</v>
      </c>
      <c r="C9" s="3" t="str">
        <f>TEXT($C$3,"yyyyMMdd") &amp; ".." &amp; TEXT($C$4,"yyyyMMdd")</f>
        <v>20230201..20230228</v>
      </c>
    </row>
    <row r="10" spans="1:6">
      <c r="B10" s="4" t="s">
        <v>42</v>
      </c>
      <c r="C10" s="6" t="str">
        <f>"'S7138270','7138270' ,'s7138270'"</f>
        <v>'S7138270','7138270' ,'s7138270'</v>
      </c>
    </row>
    <row r="11" spans="1:6">
      <c r="B11" s="4" t="s">
        <v>39</v>
      </c>
      <c r="C11" s="6" t="str">
        <f>"'S7138270','7138270' ,'s7138270'"</f>
        <v>'S7138270','7138270' ,'s7138270'</v>
      </c>
    </row>
    <row r="12" spans="1:6">
      <c r="B12" s="4" t="s">
        <v>43</v>
      </c>
      <c r="C12" s="6" t="str">
        <f>"'MS'"</f>
        <v>'MS'</v>
      </c>
    </row>
    <row r="13" spans="1:6">
      <c r="B13" s="4" t="s">
        <v>44</v>
      </c>
      <c r="C13" s="4" t="str">
        <f>$D$13&amp;$D$14&amp;$D$15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  <c r="D13" s="6" t="str">
        <f>"'CI1148-SGD','CN0035-SGD','CN0097-SGD','CN0245-SGD' , 'CA0035-SGD','CA0213-SGD','CJ0032-SGD','CJ0050-SGD','CJ0054-SGD' , 'CG0164-SGD','CY0036-SGD','CI1244-SGD',"</f>
        <v>'CI1148-SGD','CN0035-SGD','CN0097-SGD','CN0245-SGD' , 'CA0035-SGD','CA0213-SGD','CJ0032-SGD','CJ0050-SGD','CJ0054-SGD' , 'CG0164-SGD','CY0036-SGD','CI1244-SGD',</v>
      </c>
    </row>
    <row r="14" spans="1:6">
      <c r="D14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15" spans="1:6">
      <c r="D15" s="4" t="str">
        <f>"'CW0080-SGD','CY0036-SGD','CA0362-SGD','CN0449-SGD','CW0080-SGD','CG0164-SGD','CA0354-SGD','CG0164-SGD','CR0098-SGD','CW0980-SGD','CY0036-SGD'"</f>
        <v>'CW0080-SGD','CY0036-SGD','CA0362-SGD','CN0449-SGD','CW0080-SGD','CG0164-SGD','CA0354-SGD','CG0164-SGD','CR0098-SGD','CW0980-SGD','CY0036-SGD'</v>
      </c>
    </row>
    <row r="16" spans="1:6">
      <c r="F16" s="15"/>
    </row>
    <row r="17" spans="7:7">
      <c r="G17" s="1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6130F-F977-4158-9EEA-302C5F3D0AA4}">
  <dimension ref="A1:AT36"/>
  <sheetViews>
    <sheetView workbookViewId="0"/>
  </sheetViews>
  <sheetFormatPr defaultRowHeight="15"/>
  <sheetData>
    <row r="1" spans="1:46">
      <c r="A1" s="73" t="s">
        <v>383</v>
      </c>
      <c r="B1" s="73" t="s">
        <v>46</v>
      </c>
      <c r="C1" s="73" t="s">
        <v>7</v>
      </c>
      <c r="D1" s="73" t="s">
        <v>7</v>
      </c>
      <c r="E1" s="73" t="s">
        <v>7</v>
      </c>
      <c r="F1" s="73" t="s">
        <v>7</v>
      </c>
      <c r="G1" s="73" t="s">
        <v>7</v>
      </c>
      <c r="H1" s="73" t="s">
        <v>7</v>
      </c>
      <c r="I1" s="73" t="s">
        <v>7</v>
      </c>
      <c r="J1" s="73" t="s">
        <v>51</v>
      </c>
      <c r="K1" s="73" t="s">
        <v>18</v>
      </c>
      <c r="L1" s="73" t="s">
        <v>18</v>
      </c>
      <c r="O1" s="73" t="s">
        <v>18</v>
      </c>
      <c r="Q1" s="73" t="s">
        <v>18</v>
      </c>
      <c r="R1" s="73" t="s">
        <v>18</v>
      </c>
      <c r="S1" s="73" t="s">
        <v>18</v>
      </c>
      <c r="T1" s="73" t="s">
        <v>18</v>
      </c>
      <c r="V1" s="73" t="s">
        <v>18</v>
      </c>
      <c r="Y1" s="73" t="s">
        <v>7</v>
      </c>
      <c r="Z1" s="73" t="s">
        <v>7</v>
      </c>
      <c r="AA1" s="73" t="s">
        <v>18</v>
      </c>
      <c r="AB1" s="73" t="s">
        <v>18</v>
      </c>
      <c r="AC1" s="73" t="s">
        <v>18</v>
      </c>
      <c r="AJ1" s="73" t="s">
        <v>18</v>
      </c>
      <c r="AK1" s="73" t="s">
        <v>18</v>
      </c>
      <c r="AR1" s="73" t="s">
        <v>7</v>
      </c>
      <c r="AS1" s="73" t="s">
        <v>7</v>
      </c>
      <c r="AT1" s="73" t="s">
        <v>7</v>
      </c>
    </row>
    <row r="2" spans="1:46">
      <c r="A2" s="73" t="s">
        <v>7</v>
      </c>
      <c r="D2" s="73" t="s">
        <v>19</v>
      </c>
      <c r="E2" s="73" t="s">
        <v>108</v>
      </c>
    </row>
    <row r="3" spans="1:46">
      <c r="A3" s="73" t="s">
        <v>7</v>
      </c>
      <c r="D3" s="73" t="s">
        <v>22</v>
      </c>
      <c r="E3" s="73" t="s">
        <v>20</v>
      </c>
      <c r="F3" s="73" t="s">
        <v>21</v>
      </c>
      <c r="G3" s="73" t="s">
        <v>23</v>
      </c>
      <c r="H3" s="73" t="s">
        <v>47</v>
      </c>
      <c r="I3" s="73" t="s">
        <v>24</v>
      </c>
    </row>
    <row r="4" spans="1:46">
      <c r="A4" s="73" t="s">
        <v>7</v>
      </c>
      <c r="C4" s="73" t="s">
        <v>11</v>
      </c>
      <c r="D4" s="73" t="s">
        <v>109</v>
      </c>
      <c r="E4" s="73" t="s">
        <v>110</v>
      </c>
      <c r="F4" s="73" t="s">
        <v>96</v>
      </c>
      <c r="G4" s="73" t="s">
        <v>25</v>
      </c>
      <c r="H4" s="73" t="s">
        <v>111</v>
      </c>
    </row>
    <row r="5" spans="1:46">
      <c r="A5" s="73" t="s">
        <v>7</v>
      </c>
      <c r="C5" s="73" t="s">
        <v>10</v>
      </c>
      <c r="D5" s="73" t="s">
        <v>112</v>
      </c>
      <c r="E5" s="73" t="s">
        <v>113</v>
      </c>
      <c r="F5" s="73" t="s">
        <v>96</v>
      </c>
      <c r="G5" s="73" t="s">
        <v>25</v>
      </c>
      <c r="H5" s="73" t="s">
        <v>111</v>
      </c>
      <c r="I5" s="73" t="s">
        <v>114</v>
      </c>
    </row>
    <row r="6" spans="1:46">
      <c r="A6" s="73" t="s">
        <v>7</v>
      </c>
      <c r="C6" s="73" t="s">
        <v>41</v>
      </c>
      <c r="D6" s="73" t="s">
        <v>115</v>
      </c>
      <c r="E6" s="73" t="s">
        <v>116</v>
      </c>
      <c r="F6" s="73" t="s">
        <v>96</v>
      </c>
      <c r="G6" s="73" t="s">
        <v>25</v>
      </c>
      <c r="H6" s="73" t="s">
        <v>111</v>
      </c>
      <c r="I6" s="73" t="s">
        <v>117</v>
      </c>
    </row>
    <row r="7" spans="1:46">
      <c r="A7" s="73" t="s">
        <v>7</v>
      </c>
    </row>
    <row r="8" spans="1:46">
      <c r="A8" s="73" t="s">
        <v>7</v>
      </c>
    </row>
    <row r="9" spans="1:46">
      <c r="A9" s="73" t="s">
        <v>7</v>
      </c>
    </row>
    <row r="10" spans="1:46">
      <c r="A10" s="73" t="s">
        <v>7</v>
      </c>
    </row>
    <row r="11" spans="1:46">
      <c r="A11" s="73" t="s">
        <v>7</v>
      </c>
      <c r="C11" s="73" t="s">
        <v>27</v>
      </c>
      <c r="E11" s="73" t="s">
        <v>118</v>
      </c>
    </row>
    <row r="12" spans="1:46">
      <c r="A12" s="73" t="s">
        <v>7</v>
      </c>
      <c r="C12" s="73" t="s">
        <v>28</v>
      </c>
      <c r="E12" s="73" t="s">
        <v>119</v>
      </c>
    </row>
    <row r="13" spans="1:46">
      <c r="A13" s="73" t="s">
        <v>7</v>
      </c>
      <c r="C13" s="73" t="s">
        <v>42</v>
      </c>
      <c r="E13" s="73" t="s">
        <v>120</v>
      </c>
    </row>
    <row r="14" spans="1:46">
      <c r="A14" s="73" t="s">
        <v>7</v>
      </c>
      <c r="C14" s="73" t="s">
        <v>39</v>
      </c>
      <c r="E14" s="73" t="s">
        <v>121</v>
      </c>
    </row>
    <row r="15" spans="1:46">
      <c r="A15" s="73" t="s">
        <v>7</v>
      </c>
      <c r="C15" s="73" t="s">
        <v>43</v>
      </c>
      <c r="E15" s="73" t="s">
        <v>122</v>
      </c>
    </row>
    <row r="16" spans="1:46">
      <c r="A16" s="73" t="s">
        <v>7</v>
      </c>
      <c r="C16" s="73" t="s">
        <v>44</v>
      </c>
      <c r="E16" s="73" t="s">
        <v>123</v>
      </c>
    </row>
    <row r="17" spans="1:43">
      <c r="A17" s="73" t="s">
        <v>7</v>
      </c>
    </row>
    <row r="18" spans="1:43">
      <c r="A18" s="73" t="s">
        <v>7</v>
      </c>
    </row>
    <row r="21" spans="1:43">
      <c r="K21" s="73" t="s">
        <v>53</v>
      </c>
    </row>
    <row r="23" spans="1:43">
      <c r="E23" s="73" t="s">
        <v>29</v>
      </c>
      <c r="K23" s="73" t="s">
        <v>75</v>
      </c>
      <c r="L23" s="73" t="s">
        <v>76</v>
      </c>
      <c r="M23" s="73" t="s">
        <v>14</v>
      </c>
      <c r="N23" s="73" t="s">
        <v>16</v>
      </c>
      <c r="O23" s="73" t="s">
        <v>30</v>
      </c>
      <c r="P23" s="73" t="s">
        <v>33</v>
      </c>
      <c r="Q23" s="73" t="s">
        <v>77</v>
      </c>
      <c r="R23" s="73" t="s">
        <v>31</v>
      </c>
      <c r="S23" s="73" t="s">
        <v>38</v>
      </c>
      <c r="T23" s="73" t="s">
        <v>34</v>
      </c>
      <c r="U23" s="73" t="s">
        <v>17</v>
      </c>
      <c r="V23" s="73" t="s">
        <v>17</v>
      </c>
      <c r="W23" s="73" t="s">
        <v>79</v>
      </c>
      <c r="X23" s="73" t="s">
        <v>80</v>
      </c>
      <c r="Y23" s="73" t="s">
        <v>36</v>
      </c>
      <c r="Z23" s="73" t="s">
        <v>12</v>
      </c>
      <c r="AA23" s="73" t="s">
        <v>32</v>
      </c>
      <c r="AB23" s="73" t="s">
        <v>13</v>
      </c>
      <c r="AC23" s="73" t="s">
        <v>37</v>
      </c>
      <c r="AD23" s="73" t="s">
        <v>56</v>
      </c>
      <c r="AE23" s="73" t="s">
        <v>57</v>
      </c>
      <c r="AF23" s="73" t="s">
        <v>81</v>
      </c>
      <c r="AG23" s="73" t="s">
        <v>82</v>
      </c>
      <c r="AH23" s="73" t="s">
        <v>83</v>
      </c>
      <c r="AI23" s="73" t="s">
        <v>84</v>
      </c>
      <c r="AJ23" s="73" t="s">
        <v>85</v>
      </c>
      <c r="AK23" s="73" t="s">
        <v>86</v>
      </c>
      <c r="AL23" s="73" t="s">
        <v>87</v>
      </c>
      <c r="AM23" s="73" t="s">
        <v>88</v>
      </c>
      <c r="AN23" s="73" t="s">
        <v>89</v>
      </c>
      <c r="AO23" s="73" t="s">
        <v>90</v>
      </c>
      <c r="AP23" s="73" t="s">
        <v>91</v>
      </c>
      <c r="AQ23" s="73" t="s">
        <v>92</v>
      </c>
    </row>
    <row r="24" spans="1:43">
      <c r="B24" s="73" t="s">
        <v>124</v>
      </c>
      <c r="C24" s="73" t="s">
        <v>48</v>
      </c>
      <c r="E24" s="73" t="s">
        <v>125</v>
      </c>
      <c r="K24" s="73" t="s">
        <v>126</v>
      </c>
      <c r="L24" s="73" t="s">
        <v>127</v>
      </c>
      <c r="M24" s="73" t="s">
        <v>128</v>
      </c>
      <c r="N24" s="73" t="s">
        <v>129</v>
      </c>
      <c r="O24" s="73" t="s">
        <v>130</v>
      </c>
      <c r="P24" s="73" t="s">
        <v>131</v>
      </c>
      <c r="Q24" s="73" t="s">
        <v>78</v>
      </c>
      <c r="R24" s="73" t="s">
        <v>132</v>
      </c>
      <c r="S24" s="73" t="s">
        <v>133</v>
      </c>
      <c r="T24" s="73" t="s">
        <v>134</v>
      </c>
      <c r="U24" s="73" t="s">
        <v>384</v>
      </c>
      <c r="V24" s="73" t="s">
        <v>135</v>
      </c>
      <c r="W24" s="73" t="s">
        <v>136</v>
      </c>
      <c r="X24" s="73" t="s">
        <v>385</v>
      </c>
      <c r="Y24" s="73" t="s">
        <v>137</v>
      </c>
      <c r="Z24" s="73" t="s">
        <v>138</v>
      </c>
      <c r="AA24" s="73" t="s">
        <v>139</v>
      </c>
      <c r="AB24" s="73" t="s">
        <v>140</v>
      </c>
      <c r="AC24" s="73" t="s">
        <v>141</v>
      </c>
      <c r="AD24" s="73" t="s">
        <v>386</v>
      </c>
      <c r="AE24" s="73" t="s">
        <v>142</v>
      </c>
      <c r="AF24" s="73" t="s">
        <v>143</v>
      </c>
      <c r="AG24" s="73" t="s">
        <v>142</v>
      </c>
      <c r="AH24" s="73" t="s">
        <v>93</v>
      </c>
      <c r="AI24" s="73" t="s">
        <v>144</v>
      </c>
      <c r="AJ24" s="73" t="s">
        <v>78</v>
      </c>
      <c r="AK24" s="73" t="s">
        <v>94</v>
      </c>
      <c r="AL24" s="73" t="s">
        <v>137</v>
      </c>
      <c r="AM24" s="73" t="s">
        <v>138</v>
      </c>
      <c r="AN24" s="73" t="s">
        <v>145</v>
      </c>
      <c r="AO24" s="73" t="s">
        <v>146</v>
      </c>
      <c r="AP24" s="73" t="s">
        <v>147</v>
      </c>
      <c r="AQ24" s="73" t="s">
        <v>148</v>
      </c>
    </row>
    <row r="25" spans="1:43">
      <c r="A25" s="73" t="s">
        <v>184</v>
      </c>
      <c r="B25" s="73" t="s">
        <v>149</v>
      </c>
      <c r="C25" s="73" t="s">
        <v>48</v>
      </c>
      <c r="E25" s="73" t="s">
        <v>414</v>
      </c>
      <c r="K25" s="73" t="s">
        <v>188</v>
      </c>
      <c r="L25" s="73" t="s">
        <v>189</v>
      </c>
      <c r="M25" s="73" t="s">
        <v>151</v>
      </c>
      <c r="N25" s="73" t="s">
        <v>152</v>
      </c>
      <c r="O25" s="73" t="s">
        <v>153</v>
      </c>
      <c r="P25" s="73" t="s">
        <v>190</v>
      </c>
      <c r="Q25" s="73" t="s">
        <v>78</v>
      </c>
      <c r="R25" s="73" t="s">
        <v>154</v>
      </c>
      <c r="S25" s="73" t="s">
        <v>155</v>
      </c>
      <c r="T25" s="73" t="s">
        <v>157</v>
      </c>
      <c r="U25" s="73" t="s">
        <v>165</v>
      </c>
      <c r="V25" s="73" t="s">
        <v>191</v>
      </c>
      <c r="W25" s="73" t="s">
        <v>192</v>
      </c>
      <c r="X25" s="73" t="s">
        <v>390</v>
      </c>
      <c r="Y25" s="73" t="s">
        <v>156</v>
      </c>
      <c r="Z25" s="73" t="s">
        <v>158</v>
      </c>
      <c r="AA25" s="73" t="s">
        <v>159</v>
      </c>
      <c r="AB25" s="73" t="s">
        <v>160</v>
      </c>
      <c r="AC25" s="73" t="s">
        <v>161</v>
      </c>
      <c r="AD25" s="73" t="s">
        <v>387</v>
      </c>
      <c r="AE25" s="73" t="s">
        <v>162</v>
      </c>
      <c r="AF25" s="73" t="s">
        <v>193</v>
      </c>
      <c r="AG25" s="73" t="s">
        <v>162</v>
      </c>
      <c r="AH25" s="73" t="s">
        <v>93</v>
      </c>
      <c r="AI25" s="73" t="s">
        <v>163</v>
      </c>
      <c r="AJ25" s="73" t="s">
        <v>78</v>
      </c>
      <c r="AK25" s="73" t="s">
        <v>94</v>
      </c>
      <c r="AL25" s="73" t="s">
        <v>156</v>
      </c>
      <c r="AM25" s="73" t="s">
        <v>158</v>
      </c>
      <c r="AN25" s="73" t="s">
        <v>194</v>
      </c>
      <c r="AO25" s="73" t="s">
        <v>195</v>
      </c>
      <c r="AP25" s="73" t="s">
        <v>196</v>
      </c>
      <c r="AQ25" s="73" t="s">
        <v>197</v>
      </c>
    </row>
    <row r="26" spans="1:43">
      <c r="A26" s="73" t="s">
        <v>184</v>
      </c>
      <c r="B26" s="73" t="s">
        <v>166</v>
      </c>
      <c r="C26" s="73" t="s">
        <v>48</v>
      </c>
      <c r="E26" s="73" t="s">
        <v>415</v>
      </c>
      <c r="K26" s="73" t="s">
        <v>198</v>
      </c>
      <c r="L26" s="73" t="s">
        <v>199</v>
      </c>
      <c r="M26" s="73" t="s">
        <v>168</v>
      </c>
      <c r="N26" s="73" t="s">
        <v>169</v>
      </c>
      <c r="O26" s="73" t="s">
        <v>170</v>
      </c>
      <c r="P26" s="73" t="s">
        <v>200</v>
      </c>
      <c r="Q26" s="73" t="s">
        <v>78</v>
      </c>
      <c r="R26" s="73" t="s">
        <v>171</v>
      </c>
      <c r="S26" s="73" t="s">
        <v>172</v>
      </c>
      <c r="T26" s="73" t="s">
        <v>174</v>
      </c>
      <c r="U26" s="73" t="s">
        <v>181</v>
      </c>
      <c r="V26" s="73" t="s">
        <v>201</v>
      </c>
      <c r="W26" s="73" t="s">
        <v>202</v>
      </c>
      <c r="X26" s="73" t="s">
        <v>391</v>
      </c>
      <c r="Y26" s="73" t="s">
        <v>173</v>
      </c>
      <c r="Z26" s="73" t="s">
        <v>175</v>
      </c>
      <c r="AA26" s="73" t="s">
        <v>176</v>
      </c>
      <c r="AB26" s="73" t="s">
        <v>177</v>
      </c>
      <c r="AC26" s="73" t="s">
        <v>178</v>
      </c>
      <c r="AD26" s="73" t="s">
        <v>388</v>
      </c>
      <c r="AE26" s="73" t="s">
        <v>179</v>
      </c>
      <c r="AF26" s="73" t="s">
        <v>203</v>
      </c>
      <c r="AG26" s="73" t="s">
        <v>179</v>
      </c>
      <c r="AH26" s="73" t="s">
        <v>93</v>
      </c>
      <c r="AI26" s="73" t="s">
        <v>204</v>
      </c>
      <c r="AJ26" s="73" t="s">
        <v>78</v>
      </c>
      <c r="AK26" s="73" t="s">
        <v>94</v>
      </c>
      <c r="AL26" s="73" t="s">
        <v>173</v>
      </c>
      <c r="AM26" s="73" t="s">
        <v>175</v>
      </c>
      <c r="AN26" s="73" t="s">
        <v>205</v>
      </c>
      <c r="AO26" s="73" t="s">
        <v>206</v>
      </c>
      <c r="AP26" s="73" t="s">
        <v>207</v>
      </c>
      <c r="AQ26" s="73" t="s">
        <v>208</v>
      </c>
    </row>
    <row r="27" spans="1:43">
      <c r="A27" s="73" t="s">
        <v>184</v>
      </c>
      <c r="B27" s="73" t="s">
        <v>209</v>
      </c>
      <c r="C27" s="73" t="s">
        <v>48</v>
      </c>
      <c r="E27" s="73" t="s">
        <v>416</v>
      </c>
      <c r="K27" s="73" t="s">
        <v>210</v>
      </c>
      <c r="L27" s="73" t="s">
        <v>211</v>
      </c>
      <c r="M27" s="73" t="s">
        <v>212</v>
      </c>
      <c r="N27" s="73" t="s">
        <v>213</v>
      </c>
      <c r="O27" s="73" t="s">
        <v>214</v>
      </c>
      <c r="P27" s="73" t="s">
        <v>215</v>
      </c>
      <c r="Q27" s="73" t="s">
        <v>78</v>
      </c>
      <c r="R27" s="73" t="s">
        <v>216</v>
      </c>
      <c r="S27" s="73" t="s">
        <v>217</v>
      </c>
      <c r="T27" s="73" t="s">
        <v>218</v>
      </c>
      <c r="U27" s="73" t="s">
        <v>392</v>
      </c>
      <c r="V27" s="73" t="s">
        <v>219</v>
      </c>
      <c r="W27" s="73" t="s">
        <v>220</v>
      </c>
      <c r="X27" s="73" t="s">
        <v>393</v>
      </c>
      <c r="Y27" s="73" t="s">
        <v>221</v>
      </c>
      <c r="Z27" s="73" t="s">
        <v>222</v>
      </c>
      <c r="AA27" s="73" t="s">
        <v>223</v>
      </c>
      <c r="AB27" s="73" t="s">
        <v>224</v>
      </c>
      <c r="AC27" s="73" t="s">
        <v>225</v>
      </c>
      <c r="AD27" s="73" t="s">
        <v>394</v>
      </c>
      <c r="AE27" s="73" t="s">
        <v>226</v>
      </c>
      <c r="AF27" s="73" t="s">
        <v>227</v>
      </c>
      <c r="AG27" s="73" t="s">
        <v>226</v>
      </c>
      <c r="AH27" s="73" t="s">
        <v>93</v>
      </c>
      <c r="AI27" s="73" t="s">
        <v>228</v>
      </c>
      <c r="AJ27" s="73" t="s">
        <v>78</v>
      </c>
      <c r="AK27" s="73" t="s">
        <v>94</v>
      </c>
      <c r="AL27" s="73" t="s">
        <v>221</v>
      </c>
      <c r="AM27" s="73" t="s">
        <v>222</v>
      </c>
      <c r="AN27" s="73" t="s">
        <v>229</v>
      </c>
      <c r="AO27" s="73" t="s">
        <v>230</v>
      </c>
      <c r="AP27" s="73" t="s">
        <v>231</v>
      </c>
      <c r="AQ27" s="73" t="s">
        <v>232</v>
      </c>
    </row>
    <row r="28" spans="1:43">
      <c r="A28" s="73" t="s">
        <v>184</v>
      </c>
      <c r="B28" s="73" t="s">
        <v>233</v>
      </c>
      <c r="C28" s="73" t="s">
        <v>48</v>
      </c>
      <c r="E28" s="73" t="s">
        <v>417</v>
      </c>
      <c r="K28" s="73" t="s">
        <v>234</v>
      </c>
      <c r="L28" s="73" t="s">
        <v>235</v>
      </c>
      <c r="M28" s="73" t="s">
        <v>236</v>
      </c>
      <c r="N28" s="73" t="s">
        <v>237</v>
      </c>
      <c r="O28" s="73" t="s">
        <v>238</v>
      </c>
      <c r="P28" s="73" t="s">
        <v>239</v>
      </c>
      <c r="Q28" s="73" t="s">
        <v>78</v>
      </c>
      <c r="R28" s="73" t="s">
        <v>240</v>
      </c>
      <c r="S28" s="73" t="s">
        <v>241</v>
      </c>
      <c r="T28" s="73" t="s">
        <v>242</v>
      </c>
      <c r="U28" s="73" t="s">
        <v>395</v>
      </c>
      <c r="V28" s="73" t="s">
        <v>243</v>
      </c>
      <c r="W28" s="73" t="s">
        <v>244</v>
      </c>
      <c r="X28" s="73" t="s">
        <v>396</v>
      </c>
      <c r="Y28" s="73" t="s">
        <v>245</v>
      </c>
      <c r="Z28" s="73" t="s">
        <v>246</v>
      </c>
      <c r="AA28" s="73" t="s">
        <v>247</v>
      </c>
      <c r="AB28" s="73" t="s">
        <v>248</v>
      </c>
      <c r="AC28" s="73" t="s">
        <v>249</v>
      </c>
      <c r="AD28" s="73" t="s">
        <v>397</v>
      </c>
      <c r="AE28" s="73" t="s">
        <v>250</v>
      </c>
      <c r="AF28" s="73" t="s">
        <v>251</v>
      </c>
      <c r="AG28" s="73" t="s">
        <v>250</v>
      </c>
      <c r="AH28" s="73" t="s">
        <v>93</v>
      </c>
      <c r="AI28" s="73" t="s">
        <v>252</v>
      </c>
      <c r="AJ28" s="73" t="s">
        <v>78</v>
      </c>
      <c r="AK28" s="73" t="s">
        <v>94</v>
      </c>
      <c r="AL28" s="73" t="s">
        <v>245</v>
      </c>
      <c r="AM28" s="73" t="s">
        <v>246</v>
      </c>
      <c r="AN28" s="73" t="s">
        <v>253</v>
      </c>
      <c r="AO28" s="73" t="s">
        <v>254</v>
      </c>
      <c r="AP28" s="73" t="s">
        <v>255</v>
      </c>
      <c r="AQ28" s="73" t="s">
        <v>256</v>
      </c>
    </row>
    <row r="29" spans="1:43">
      <c r="A29" s="73" t="s">
        <v>184</v>
      </c>
      <c r="B29" s="73" t="s">
        <v>257</v>
      </c>
      <c r="C29" s="73" t="s">
        <v>48</v>
      </c>
      <c r="E29" s="73" t="s">
        <v>418</v>
      </c>
      <c r="K29" s="73" t="s">
        <v>258</v>
      </c>
      <c r="L29" s="73" t="s">
        <v>259</v>
      </c>
      <c r="M29" s="73" t="s">
        <v>260</v>
      </c>
      <c r="N29" s="73" t="s">
        <v>261</v>
      </c>
      <c r="O29" s="73" t="s">
        <v>262</v>
      </c>
      <c r="P29" s="73" t="s">
        <v>263</v>
      </c>
      <c r="Q29" s="73" t="s">
        <v>78</v>
      </c>
      <c r="R29" s="73" t="s">
        <v>264</v>
      </c>
      <c r="S29" s="73" t="s">
        <v>265</v>
      </c>
      <c r="T29" s="73" t="s">
        <v>266</v>
      </c>
      <c r="U29" s="73" t="s">
        <v>398</v>
      </c>
      <c r="V29" s="73" t="s">
        <v>267</v>
      </c>
      <c r="W29" s="73" t="s">
        <v>268</v>
      </c>
      <c r="X29" s="73" t="s">
        <v>399</v>
      </c>
      <c r="Y29" s="73" t="s">
        <v>269</v>
      </c>
      <c r="Z29" s="73" t="s">
        <v>270</v>
      </c>
      <c r="AA29" s="73" t="s">
        <v>271</v>
      </c>
      <c r="AB29" s="73" t="s">
        <v>272</v>
      </c>
      <c r="AC29" s="73" t="s">
        <v>273</v>
      </c>
      <c r="AD29" s="73" t="s">
        <v>400</v>
      </c>
      <c r="AE29" s="73" t="s">
        <v>274</v>
      </c>
      <c r="AF29" s="73" t="s">
        <v>275</v>
      </c>
      <c r="AG29" s="73" t="s">
        <v>274</v>
      </c>
      <c r="AH29" s="73" t="s">
        <v>93</v>
      </c>
      <c r="AI29" s="73" t="s">
        <v>276</v>
      </c>
      <c r="AJ29" s="73" t="s">
        <v>78</v>
      </c>
      <c r="AK29" s="73" t="s">
        <v>94</v>
      </c>
      <c r="AL29" s="73" t="s">
        <v>269</v>
      </c>
      <c r="AM29" s="73" t="s">
        <v>270</v>
      </c>
      <c r="AN29" s="73" t="s">
        <v>277</v>
      </c>
      <c r="AO29" s="73" t="s">
        <v>278</v>
      </c>
      <c r="AP29" s="73" t="s">
        <v>279</v>
      </c>
      <c r="AQ29" s="73" t="s">
        <v>280</v>
      </c>
    </row>
    <row r="30" spans="1:43">
      <c r="A30" s="73" t="s">
        <v>184</v>
      </c>
      <c r="B30" s="73" t="s">
        <v>281</v>
      </c>
      <c r="C30" s="73" t="s">
        <v>48</v>
      </c>
      <c r="E30" s="73" t="s">
        <v>419</v>
      </c>
      <c r="K30" s="73" t="s">
        <v>282</v>
      </c>
      <c r="L30" s="73" t="s">
        <v>283</v>
      </c>
      <c r="M30" s="73" t="s">
        <v>284</v>
      </c>
      <c r="N30" s="73" t="s">
        <v>285</v>
      </c>
      <c r="O30" s="73" t="s">
        <v>286</v>
      </c>
      <c r="P30" s="73" t="s">
        <v>287</v>
      </c>
      <c r="Q30" s="73" t="s">
        <v>78</v>
      </c>
      <c r="R30" s="73" t="s">
        <v>288</v>
      </c>
      <c r="S30" s="73" t="s">
        <v>289</v>
      </c>
      <c r="T30" s="73" t="s">
        <v>290</v>
      </c>
      <c r="U30" s="73" t="s">
        <v>401</v>
      </c>
      <c r="V30" s="73" t="s">
        <v>291</v>
      </c>
      <c r="W30" s="73" t="s">
        <v>292</v>
      </c>
      <c r="X30" s="73" t="s">
        <v>402</v>
      </c>
      <c r="Y30" s="73" t="s">
        <v>293</v>
      </c>
      <c r="Z30" s="73" t="s">
        <v>294</v>
      </c>
      <c r="AA30" s="73" t="s">
        <v>295</v>
      </c>
      <c r="AB30" s="73" t="s">
        <v>296</v>
      </c>
      <c r="AC30" s="73" t="s">
        <v>297</v>
      </c>
      <c r="AD30" s="73" t="s">
        <v>403</v>
      </c>
      <c r="AE30" s="73" t="s">
        <v>298</v>
      </c>
      <c r="AF30" s="73" t="s">
        <v>299</v>
      </c>
      <c r="AG30" s="73" t="s">
        <v>298</v>
      </c>
      <c r="AH30" s="73" t="s">
        <v>93</v>
      </c>
      <c r="AI30" s="73" t="s">
        <v>300</v>
      </c>
      <c r="AJ30" s="73" t="s">
        <v>78</v>
      </c>
      <c r="AK30" s="73" t="s">
        <v>94</v>
      </c>
      <c r="AL30" s="73" t="s">
        <v>293</v>
      </c>
      <c r="AM30" s="73" t="s">
        <v>294</v>
      </c>
      <c r="AN30" s="73" t="s">
        <v>301</v>
      </c>
      <c r="AO30" s="73" t="s">
        <v>302</v>
      </c>
      <c r="AP30" s="73" t="s">
        <v>303</v>
      </c>
      <c r="AQ30" s="73" t="s">
        <v>304</v>
      </c>
    </row>
    <row r="31" spans="1:43">
      <c r="A31" s="73" t="s">
        <v>184</v>
      </c>
      <c r="B31" s="73" t="s">
        <v>305</v>
      </c>
      <c r="C31" s="73" t="s">
        <v>48</v>
      </c>
      <c r="E31" s="73" t="s">
        <v>420</v>
      </c>
      <c r="K31" s="73" t="s">
        <v>306</v>
      </c>
      <c r="L31" s="73" t="s">
        <v>307</v>
      </c>
      <c r="M31" s="73" t="s">
        <v>308</v>
      </c>
      <c r="N31" s="73" t="s">
        <v>309</v>
      </c>
      <c r="O31" s="73" t="s">
        <v>310</v>
      </c>
      <c r="P31" s="73" t="s">
        <v>311</v>
      </c>
      <c r="Q31" s="73" t="s">
        <v>78</v>
      </c>
      <c r="R31" s="73" t="s">
        <v>312</v>
      </c>
      <c r="S31" s="73" t="s">
        <v>313</v>
      </c>
      <c r="T31" s="73" t="s">
        <v>314</v>
      </c>
      <c r="U31" s="73" t="s">
        <v>404</v>
      </c>
      <c r="V31" s="73" t="s">
        <v>315</v>
      </c>
      <c r="W31" s="73" t="s">
        <v>316</v>
      </c>
      <c r="X31" s="73" t="s">
        <v>405</v>
      </c>
      <c r="Y31" s="73" t="s">
        <v>317</v>
      </c>
      <c r="Z31" s="73" t="s">
        <v>318</v>
      </c>
      <c r="AA31" s="73" t="s">
        <v>319</v>
      </c>
      <c r="AB31" s="73" t="s">
        <v>320</v>
      </c>
      <c r="AC31" s="73" t="s">
        <v>321</v>
      </c>
      <c r="AD31" s="73" t="s">
        <v>406</v>
      </c>
      <c r="AE31" s="73" t="s">
        <v>322</v>
      </c>
      <c r="AF31" s="73" t="s">
        <v>323</v>
      </c>
      <c r="AG31" s="73" t="s">
        <v>322</v>
      </c>
      <c r="AH31" s="73" t="s">
        <v>93</v>
      </c>
      <c r="AI31" s="73" t="s">
        <v>324</v>
      </c>
      <c r="AJ31" s="73" t="s">
        <v>78</v>
      </c>
      <c r="AK31" s="73" t="s">
        <v>94</v>
      </c>
      <c r="AL31" s="73" t="s">
        <v>317</v>
      </c>
      <c r="AM31" s="73" t="s">
        <v>318</v>
      </c>
      <c r="AN31" s="73" t="s">
        <v>325</v>
      </c>
      <c r="AO31" s="73" t="s">
        <v>326</v>
      </c>
      <c r="AP31" s="73" t="s">
        <v>327</v>
      </c>
      <c r="AQ31" s="73" t="s">
        <v>328</v>
      </c>
    </row>
    <row r="32" spans="1:43">
      <c r="A32" s="73" t="s">
        <v>184</v>
      </c>
      <c r="B32" s="73" t="s">
        <v>329</v>
      </c>
      <c r="C32" s="73" t="s">
        <v>48</v>
      </c>
      <c r="E32" s="73" t="s">
        <v>421</v>
      </c>
      <c r="K32" s="73" t="s">
        <v>330</v>
      </c>
      <c r="L32" s="73" t="s">
        <v>331</v>
      </c>
      <c r="M32" s="73" t="s">
        <v>332</v>
      </c>
      <c r="N32" s="73" t="s">
        <v>333</v>
      </c>
      <c r="O32" s="73" t="s">
        <v>334</v>
      </c>
      <c r="P32" s="73" t="s">
        <v>335</v>
      </c>
      <c r="Q32" s="73" t="s">
        <v>78</v>
      </c>
      <c r="R32" s="73" t="s">
        <v>336</v>
      </c>
      <c r="S32" s="73" t="s">
        <v>337</v>
      </c>
      <c r="T32" s="73" t="s">
        <v>338</v>
      </c>
      <c r="U32" s="73" t="s">
        <v>407</v>
      </c>
      <c r="V32" s="73" t="s">
        <v>339</v>
      </c>
      <c r="W32" s="73" t="s">
        <v>340</v>
      </c>
      <c r="X32" s="73" t="s">
        <v>408</v>
      </c>
      <c r="Y32" s="73" t="s">
        <v>341</v>
      </c>
      <c r="Z32" s="73" t="s">
        <v>342</v>
      </c>
      <c r="AA32" s="73" t="s">
        <v>343</v>
      </c>
      <c r="AB32" s="73" t="s">
        <v>344</v>
      </c>
      <c r="AC32" s="73" t="s">
        <v>345</v>
      </c>
      <c r="AD32" s="73" t="s">
        <v>409</v>
      </c>
      <c r="AE32" s="73" t="s">
        <v>346</v>
      </c>
      <c r="AF32" s="73" t="s">
        <v>347</v>
      </c>
      <c r="AG32" s="73" t="s">
        <v>346</v>
      </c>
      <c r="AH32" s="73" t="s">
        <v>93</v>
      </c>
      <c r="AI32" s="73" t="s">
        <v>348</v>
      </c>
      <c r="AJ32" s="73" t="s">
        <v>78</v>
      </c>
      <c r="AK32" s="73" t="s">
        <v>94</v>
      </c>
      <c r="AL32" s="73" t="s">
        <v>341</v>
      </c>
      <c r="AM32" s="73" t="s">
        <v>342</v>
      </c>
      <c r="AN32" s="73" t="s">
        <v>349</v>
      </c>
      <c r="AO32" s="73" t="s">
        <v>350</v>
      </c>
      <c r="AP32" s="73" t="s">
        <v>351</v>
      </c>
      <c r="AQ32" s="73" t="s">
        <v>352</v>
      </c>
    </row>
    <row r="33" spans="2:37">
      <c r="B33" s="73" t="s">
        <v>353</v>
      </c>
      <c r="C33" s="73" t="s">
        <v>49</v>
      </c>
      <c r="E33" s="73" t="s">
        <v>150</v>
      </c>
      <c r="K33" s="73" t="s">
        <v>354</v>
      </c>
      <c r="L33" s="73" t="s">
        <v>355</v>
      </c>
      <c r="O33" s="73" t="s">
        <v>356</v>
      </c>
      <c r="Q33" s="73" t="s">
        <v>357</v>
      </c>
      <c r="R33" s="73" t="s">
        <v>358</v>
      </c>
      <c r="S33" s="73" t="s">
        <v>359</v>
      </c>
      <c r="T33" s="73" t="s">
        <v>360</v>
      </c>
      <c r="V33" s="73" t="s">
        <v>78</v>
      </c>
      <c r="Y33" s="73" t="s">
        <v>359</v>
      </c>
      <c r="Z33" s="73" t="s">
        <v>361</v>
      </c>
      <c r="AA33" s="73" t="s">
        <v>362</v>
      </c>
      <c r="AB33" s="73" t="s">
        <v>363</v>
      </c>
      <c r="AC33" s="73" t="s">
        <v>364</v>
      </c>
      <c r="AD33" s="73" t="s">
        <v>410</v>
      </c>
      <c r="AE33" s="73" t="s">
        <v>365</v>
      </c>
      <c r="AI33" s="73" t="s">
        <v>366</v>
      </c>
      <c r="AJ33" s="73" t="s">
        <v>422</v>
      </c>
      <c r="AK33" s="73" t="s">
        <v>367</v>
      </c>
    </row>
    <row r="34" spans="2:37">
      <c r="B34" s="73" t="s">
        <v>368</v>
      </c>
      <c r="C34" s="73" t="s">
        <v>50</v>
      </c>
      <c r="E34" s="73" t="s">
        <v>167</v>
      </c>
      <c r="K34" s="73" t="s">
        <v>369</v>
      </c>
      <c r="L34" s="73" t="s">
        <v>370</v>
      </c>
      <c r="O34" s="73" t="s">
        <v>371</v>
      </c>
      <c r="Q34" s="73" t="s">
        <v>372</v>
      </c>
      <c r="R34" s="73" t="s">
        <v>373</v>
      </c>
      <c r="S34" s="73" t="s">
        <v>374</v>
      </c>
      <c r="T34" s="73" t="s">
        <v>375</v>
      </c>
      <c r="V34" s="73" t="s">
        <v>78</v>
      </c>
      <c r="Y34" s="73" t="s">
        <v>374</v>
      </c>
      <c r="Z34" s="73" t="s">
        <v>376</v>
      </c>
      <c r="AA34" s="73" t="s">
        <v>377</v>
      </c>
      <c r="AB34" s="73" t="s">
        <v>378</v>
      </c>
      <c r="AC34" s="73" t="s">
        <v>379</v>
      </c>
      <c r="AD34" s="73" t="s">
        <v>411</v>
      </c>
      <c r="AE34" s="73" t="s">
        <v>380</v>
      </c>
      <c r="AJ34" s="73" t="s">
        <v>381</v>
      </c>
      <c r="AK34" s="73" t="s">
        <v>382</v>
      </c>
    </row>
    <row r="36" spans="2:37">
      <c r="AD36" s="73" t="s">
        <v>423</v>
      </c>
      <c r="AE36" s="73" t="s">
        <v>424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Z35"/>
  <sheetViews>
    <sheetView tabSelected="1" topLeftCell="K19" zoomScale="84" zoomScaleNormal="84" workbookViewId="0">
      <selection activeCell="X29" sqref="X29"/>
    </sheetView>
  </sheetViews>
  <sheetFormatPr defaultColWidth="9.28515625" defaultRowHeight="15"/>
  <cols>
    <col min="1" max="2" width="17.7109375" style="1" hidden="1" customWidth="1"/>
    <col min="3" max="3" width="15.7109375" style="4" hidden="1" customWidth="1"/>
    <col min="4" max="4" width="20.7109375" style="4" hidden="1" customWidth="1"/>
    <col min="5" max="5" width="23.28515625" style="4" hidden="1" customWidth="1"/>
    <col min="6" max="6" width="16.28515625" style="4" hidden="1" customWidth="1"/>
    <col min="7" max="7" width="12.7109375" style="4" hidden="1" customWidth="1"/>
    <col min="8" max="8" width="9.28515625" style="4" hidden="1" customWidth="1"/>
    <col min="9" max="9" width="20" style="8" hidden="1" customWidth="1"/>
    <col min="10" max="10" width="9.28515625" style="4" hidden="1" customWidth="1"/>
    <col min="11" max="11" width="8.140625" style="26" bestFit="1" customWidth="1"/>
    <col min="12" max="12" width="6.28515625" style="26" bestFit="1" customWidth="1"/>
    <col min="13" max="13" width="10.7109375" style="4" customWidth="1"/>
    <col min="14" max="14" width="10.7109375" style="26" customWidth="1"/>
    <col min="15" max="15" width="6.42578125" style="17" customWidth="1"/>
    <col min="16" max="16" width="7.42578125" style="17" customWidth="1"/>
    <col min="17" max="17" width="0.42578125" style="4" customWidth="1"/>
    <col min="18" max="18" width="11.85546875" style="4" bestFit="1" customWidth="1"/>
    <col min="19" max="19" width="38.140625" style="4" customWidth="1"/>
    <col min="20" max="20" width="15.140625" style="3" bestFit="1" customWidth="1"/>
    <col min="21" max="21" width="15.140625" style="3" customWidth="1"/>
    <col min="22" max="22" width="10.85546875" style="3" bestFit="1" customWidth="1"/>
    <col min="23" max="23" width="10.85546875" style="4" bestFit="1" customWidth="1"/>
    <col min="24" max="24" width="17.85546875" style="4" customWidth="1"/>
    <col min="25" max="25" width="9.140625" style="4" hidden="1" customWidth="1"/>
    <col min="26" max="26" width="17.7109375" style="4" hidden="1" customWidth="1"/>
    <col min="27" max="27" width="22.42578125" style="4" bestFit="1" customWidth="1"/>
    <col min="28" max="28" width="10.5703125" style="4" bestFit="1" customWidth="1"/>
    <col min="29" max="29" width="21.42578125" style="19" bestFit="1" customWidth="1"/>
    <col min="30" max="30" width="8.140625" style="4" customWidth="1"/>
    <col min="31" max="31" width="12.28515625" style="4" customWidth="1"/>
    <col min="32" max="32" width="9.140625" style="4" customWidth="1"/>
    <col min="33" max="33" width="16.42578125" style="4" customWidth="1"/>
    <col min="34" max="34" width="5.5703125" style="4" customWidth="1"/>
    <col min="35" max="35" width="8" style="4" customWidth="1"/>
    <col min="36" max="36" width="10.7109375" style="4" hidden="1" customWidth="1"/>
    <col min="37" max="37" width="10.28515625" style="4" customWidth="1"/>
    <col min="38" max="38" width="10.5703125" style="4" bestFit="1" customWidth="1"/>
    <col min="39" max="39" width="35" style="43" customWidth="1"/>
    <col min="40" max="40" width="18.7109375" style="43" customWidth="1"/>
    <col min="41" max="41" width="17" style="4" customWidth="1"/>
    <col min="42" max="42" width="18.42578125" style="26" customWidth="1"/>
    <col min="43" max="43" width="19" style="26" customWidth="1"/>
    <col min="44" max="44" width="20" style="26" hidden="1" customWidth="1"/>
    <col min="45" max="46" width="9.28515625" style="4" hidden="1" customWidth="1"/>
    <col min="47" max="16384" width="9.28515625" style="4"/>
  </cols>
  <sheetData>
    <row r="1" spans="1:46" s="1" customFormat="1" hidden="1">
      <c r="A1" s="1" t="s">
        <v>187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3" t="s">
        <v>7</v>
      </c>
      <c r="J1" s="1" t="s">
        <v>51</v>
      </c>
      <c r="K1" s="25" t="s">
        <v>18</v>
      </c>
      <c r="L1" s="25" t="s">
        <v>18</v>
      </c>
      <c r="N1" s="25"/>
      <c r="O1" s="16" t="s">
        <v>18</v>
      </c>
      <c r="P1" s="16"/>
      <c r="Q1" s="1" t="s">
        <v>18</v>
      </c>
      <c r="R1" s="1" t="s">
        <v>18</v>
      </c>
      <c r="S1" s="1" t="s">
        <v>18</v>
      </c>
      <c r="T1" s="2" t="s">
        <v>18</v>
      </c>
      <c r="U1" s="2"/>
      <c r="V1" s="2" t="s">
        <v>18</v>
      </c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J1" s="1" t="s">
        <v>18</v>
      </c>
      <c r="AK1" s="1" t="s">
        <v>18</v>
      </c>
      <c r="AM1" s="42"/>
      <c r="AN1" s="42"/>
      <c r="AP1" s="25"/>
      <c r="AQ1" s="25"/>
      <c r="AR1" s="25" t="s">
        <v>7</v>
      </c>
      <c r="AS1" s="1" t="s">
        <v>7</v>
      </c>
      <c r="AT1" s="1" t="s">
        <v>7</v>
      </c>
    </row>
    <row r="2" spans="1:46" hidden="1">
      <c r="A2" s="1" t="s">
        <v>7</v>
      </c>
      <c r="D2" s="4" t="s">
        <v>19</v>
      </c>
      <c r="E2" s="4" t="str">
        <f>Option!$C$2</f>
        <v>UICACS</v>
      </c>
    </row>
    <row r="3" spans="1:46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4" t="s">
        <v>24</v>
      </c>
    </row>
    <row r="4" spans="1:46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UICACS.AF_CV_XL_INVOICE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(U_ENR IN ('S7138270','7138270' ,'s7138270')  OR U_MSENR IN ('S7138270','7138270' ,'s7138270')) AND U_PRODTYPE ='MS' AND %Filter1% AND %Filter2%    ORDER BY DOCNUM, DOCDATE</v>
      </c>
      <c r="F4" s="72" t="s">
        <v>96</v>
      </c>
      <c r="G4" s="4" t="s">
        <v>25</v>
      </c>
      <c r="H4" s="4" t="str">
        <f>" ORDER BY DOCNUM, DOCDATE"</f>
        <v xml:space="preserve"> ORDER BY DOCNUM, DOCDATE</v>
      </c>
    </row>
    <row r="5" spans="1:46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 ORDER BY DOCNUM, DOCDATE</v>
      </c>
      <c r="F5" s="72" t="s">
        <v>96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U_ENR IN ('S7138270','7138270' ,'s7138270')  AND U_PRODTYPE ='MS' AND %Filter1% AND %Filter2%   </v>
      </c>
    </row>
    <row r="6" spans="1:46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ADDRESS2, U_SWSUB  , U_LICCOMDT  , U_LICENDDT  FROM   UICACS.AF_CV_XL_DELIVERY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ADDRESS2, U_SWSUB  , U_LICCOMDT  , U_LICENDDT  FROM   UICACS.AF_CV_XL_RETURN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 ORDER BY DOCNUM, DOCDATE</v>
      </c>
      <c r="F6" s="72" t="s">
        <v>96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'CI1296-SGD','CA0216-SGD','CT0122-SGD''CW0080-SGD','CY0036-SGD','CA0362-SGD','CN0449-SGD','CW0080-SGD','CG0164-SGD','CA0354-SGD','CG0164-SGD','CR0098-SGD','CW0980-SGD','CY0036-SGD')) AND U_MSENR IN ('S7138270','7138270' ,'s7138270') AND U_PRODTYPE ='MS' AND %Filter1% AND %Filter2%   </v>
      </c>
    </row>
    <row r="7" spans="1:46" hidden="1">
      <c r="A7" s="1" t="s">
        <v>7</v>
      </c>
    </row>
    <row r="8" spans="1:46" hidden="1">
      <c r="A8" s="1" t="s">
        <v>7</v>
      </c>
      <c r="K8" s="50"/>
    </row>
    <row r="9" spans="1:46" hidden="1">
      <c r="A9" s="1" t="s">
        <v>7</v>
      </c>
      <c r="K9" s="50"/>
    </row>
    <row r="10" spans="1:46" hidden="1">
      <c r="A10" s="1" t="s">
        <v>7</v>
      </c>
    </row>
    <row r="11" spans="1:46" hidden="1">
      <c r="A11" s="1" t="s">
        <v>7</v>
      </c>
      <c r="C11" s="4" t="s">
        <v>27</v>
      </c>
      <c r="E11" s="4" t="str">
        <f>Option!$C$9</f>
        <v>20230201..20230228</v>
      </c>
      <c r="K11" s="50"/>
    </row>
    <row r="12" spans="1:46" hidden="1">
      <c r="A12" s="1" t="s">
        <v>7</v>
      </c>
      <c r="C12" s="4" t="s">
        <v>28</v>
      </c>
      <c r="E12" s="4" t="str">
        <f>Option!$C$5</f>
        <v>*</v>
      </c>
      <c r="K12" s="50"/>
    </row>
    <row r="13" spans="1:46" hidden="1">
      <c r="A13" s="1" t="s">
        <v>7</v>
      </c>
      <c r="C13" s="4" t="s">
        <v>42</v>
      </c>
      <c r="E13" s="4" t="str">
        <f>Option!$C$10</f>
        <v>'S7138270','7138270' ,'s7138270'</v>
      </c>
      <c r="K13" s="50"/>
    </row>
    <row r="14" spans="1:46" hidden="1">
      <c r="A14" s="1" t="s">
        <v>7</v>
      </c>
      <c r="C14" s="4" t="s">
        <v>39</v>
      </c>
      <c r="E14" s="4" t="str">
        <f>Option!$C$11</f>
        <v>'S7138270','7138270' ,'s7138270'</v>
      </c>
      <c r="K14" s="50"/>
    </row>
    <row r="15" spans="1:46" hidden="1">
      <c r="A15" s="1" t="s">
        <v>7</v>
      </c>
      <c r="C15" s="4" t="s">
        <v>43</v>
      </c>
      <c r="E15" s="4" t="str">
        <f>Option!$C$12</f>
        <v>'MS'</v>
      </c>
      <c r="AK15" s="15"/>
    </row>
    <row r="16" spans="1:46" hidden="1">
      <c r="A16" s="1" t="s">
        <v>7</v>
      </c>
      <c r="C16" s="4" t="s">
        <v>44</v>
      </c>
      <c r="E16" s="4" t="str">
        <f>Option!$C$13</f>
        <v>'CI1148-SGD','CN0035-SGD','CN0097-SGD','CN0245-SGD' , 'CA0035-SGD','CA0213-SGD','CJ0032-SGD','CJ0050-SGD','CJ0054-SGD' , 'CG0164-SGD','CY0036-SGD','CI1244-SGD','CI1252-SGD','CI1278-SGD','CI1305-SGD','CN0025-SGD','CN0026-SGD','CJ0032-SGD','CN0170-SGD','CN0210-SGD','CN0384-SGD','CT0005-SGD' , 'CI1296-SGD','CA0216-SGD','CT0122-SGD''CW0080-SGD','CY0036-SGD','CA0362-SGD','CN0449-SGD','CW0080-SGD','CG0164-SGD','CA0354-SGD','CG0164-SGD','CR0098-SGD','CW0980-SGD','CY0036-SGD'</v>
      </c>
    </row>
    <row r="17" spans="1:49" hidden="1">
      <c r="A17" s="1" t="s">
        <v>7</v>
      </c>
    </row>
    <row r="18" spans="1:49" s="29" customFormat="1" hidden="1">
      <c r="A18" s="29" t="s">
        <v>7</v>
      </c>
      <c r="I18" s="30"/>
      <c r="K18" s="31"/>
      <c r="L18" s="31"/>
      <c r="N18" s="31"/>
      <c r="O18" s="32"/>
      <c r="P18" s="32"/>
      <c r="T18" s="33"/>
      <c r="U18" s="33"/>
      <c r="V18" s="33"/>
      <c r="AC18" s="34"/>
      <c r="AM18" s="44"/>
      <c r="AN18" s="44"/>
      <c r="AP18" s="31"/>
      <c r="AQ18" s="31"/>
      <c r="AR18" s="31"/>
    </row>
    <row r="19" spans="1:49">
      <c r="K19" s="24"/>
      <c r="L19" s="24"/>
      <c r="M19" s="20"/>
      <c r="N19" s="24"/>
      <c r="O19" s="21"/>
      <c r="P19" s="21"/>
      <c r="Q19" s="20"/>
      <c r="R19" s="20"/>
      <c r="S19" s="20"/>
      <c r="T19" s="27"/>
      <c r="U19" s="27"/>
      <c r="V19" s="27"/>
      <c r="W19" s="20"/>
      <c r="X19" s="20"/>
      <c r="Y19" s="20"/>
      <c r="Z19" s="20"/>
      <c r="AA19" s="20"/>
      <c r="AB19" s="20"/>
      <c r="AC19" s="22"/>
      <c r="AD19" s="20"/>
      <c r="AE19" s="20"/>
      <c r="AF19" s="20"/>
      <c r="AG19" s="20"/>
      <c r="AH19" s="20"/>
      <c r="AI19" s="20"/>
      <c r="AJ19" s="20"/>
      <c r="AK19" s="20"/>
      <c r="AL19" s="20"/>
    </row>
    <row r="20" spans="1:49" ht="15.75">
      <c r="K20" s="23"/>
      <c r="L20" s="23"/>
      <c r="M20" s="51"/>
      <c r="N20" s="23"/>
      <c r="O20" s="23"/>
      <c r="P20" s="23"/>
      <c r="Q20" s="23"/>
      <c r="R20" s="23"/>
      <c r="S20" s="23"/>
      <c r="T20" s="28"/>
      <c r="U20" s="28"/>
      <c r="V20" s="28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</row>
    <row r="21" spans="1:49" s="48" customFormat="1" ht="18.75">
      <c r="A21" s="47"/>
      <c r="B21" s="47"/>
      <c r="I21" s="49"/>
      <c r="K21" s="74" t="s">
        <v>53</v>
      </c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</row>
    <row r="22" spans="1:49" ht="15.75">
      <c r="K22" s="23"/>
      <c r="L22" s="23"/>
      <c r="M22" s="51"/>
      <c r="N22" s="23"/>
      <c r="O22" s="23"/>
      <c r="P22" s="23"/>
      <c r="Q22" s="23"/>
      <c r="R22" s="23"/>
      <c r="S22" s="23"/>
      <c r="T22" s="28"/>
      <c r="U22" s="28"/>
      <c r="V22" s="28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</row>
    <row r="23" spans="1:49" s="61" customFormat="1" ht="47.25">
      <c r="A23" s="60"/>
      <c r="B23" s="60"/>
      <c r="E23" s="62" t="s">
        <v>29</v>
      </c>
      <c r="I23" s="63"/>
      <c r="K23" s="56" t="s">
        <v>75</v>
      </c>
      <c r="L23" s="56" t="s">
        <v>76</v>
      </c>
      <c r="M23" s="56" t="s">
        <v>14</v>
      </c>
      <c r="N23" s="56" t="s">
        <v>16</v>
      </c>
      <c r="O23" s="64" t="s">
        <v>30</v>
      </c>
      <c r="P23" s="55" t="s">
        <v>33</v>
      </c>
      <c r="Q23" s="55" t="s">
        <v>77</v>
      </c>
      <c r="R23" s="56" t="s">
        <v>31</v>
      </c>
      <c r="S23" s="55" t="s">
        <v>38</v>
      </c>
      <c r="T23" s="55" t="s">
        <v>34</v>
      </c>
      <c r="U23" s="56" t="s">
        <v>17</v>
      </c>
      <c r="V23" s="56" t="s">
        <v>17</v>
      </c>
      <c r="W23" s="56" t="s">
        <v>79</v>
      </c>
      <c r="X23" s="58" t="s">
        <v>80</v>
      </c>
      <c r="Y23" s="58" t="s">
        <v>36</v>
      </c>
      <c r="Z23" s="65" t="s">
        <v>12</v>
      </c>
      <c r="AA23" s="65" t="s">
        <v>32</v>
      </c>
      <c r="AB23" s="55" t="s">
        <v>13</v>
      </c>
      <c r="AC23" s="55" t="s">
        <v>37</v>
      </c>
      <c r="AD23" s="55" t="s">
        <v>56</v>
      </c>
      <c r="AE23" s="66" t="s">
        <v>57</v>
      </c>
      <c r="AF23" s="66" t="s">
        <v>81</v>
      </c>
      <c r="AG23" s="54" t="s">
        <v>82</v>
      </c>
      <c r="AH23" s="55" t="s">
        <v>83</v>
      </c>
      <c r="AI23" s="56" t="s">
        <v>84</v>
      </c>
      <c r="AJ23" s="55" t="s">
        <v>85</v>
      </c>
      <c r="AK23" s="55" t="s">
        <v>86</v>
      </c>
      <c r="AL23" s="58" t="s">
        <v>87</v>
      </c>
      <c r="AM23" s="59" t="s">
        <v>88</v>
      </c>
      <c r="AN23" s="59" t="s">
        <v>89</v>
      </c>
      <c r="AO23" s="59" t="s">
        <v>90</v>
      </c>
      <c r="AP23" s="59" t="s">
        <v>91</v>
      </c>
      <c r="AQ23" s="59" t="s">
        <v>92</v>
      </c>
      <c r="AR23" s="59"/>
    </row>
    <row r="24" spans="1:49">
      <c r="A24" s="1" t="s">
        <v>184</v>
      </c>
      <c r="B24" s="1" t="str">
        <f>IF(K24="","Hide","Show")</f>
        <v>Show</v>
      </c>
      <c r="C24" s="4" t="s">
        <v>48</v>
      </c>
      <c r="E24" s="12" t="str">
        <f>"""UICACS"","""",""SQL="",""2=DOCNUM"",""33030840"",""14=CUSTREF"",""4510540744"",""14=U_CUSTREF"",""4510540744"",""15=DOCDATE"",""07/02/2023"",""15=TAXDATE"",""07/02/2023"",""14=CARDCODE"",""CT0005-SGD"",""14=CARDNAME"",""TAN TOCK SENG HOSPITAL PTE LTD"",""14=ITEMCODE"",""MS077-07328GLP"",""14"&amp;"=ITEMNAME"",""MS ACCESS 2021 SNGL MVL LTSC"",""10=QUANTITY"",""1.000000"",""14=U_PONO"",""941450"",""15=U_PODATE"",""02/02/2023"",""10=U_TLINTCOS"",""0.000000"",""2=SLPCODE"",""132"",""14=SLPNAME"",""E0001-CS"",""14=MEMO"",""WENDY KUM CHIOU SZE"",""14=CONTACTNAME"",""E-INVOICE (AP DIRECT)"&amp;""",""10=LINETOTAL"",""160.010000"",""14=U_ENR"","""",""14=U_MSENR"",""S7138270"",""14=U_MSPCN"",""45018483"",""14=ADDRESS2"",""TAN GUAT BEE_x000D_TAN TOCK SENG HOSPITAL 11 JALAN TAN TOCK SENG  SINGAPORE 308433_x000D_TAN GUAT BEE_x000D_TEL: 63573158_x000D_FAX: _x000D_EMAIL:"""</f>
        <v>"UICACS","","SQL=","2=DOCNUM","33030840","14=CUSTREF","4510540744","14=U_CUSTREF","4510540744","15=DOCDATE","07/02/2023","15=TAXDATE","07/02/2023","14=CARDCODE","CT0005-SGD","14=CARDNAME","TAN TOCK SENG HOSPITAL PTE LTD","14=ITEMCODE","MS077-07328GLP","14=ITEMNAME","MS ACCESS 2021 SNGL MVL LTSC","10=QUANTITY","1.000000","14=U_PONO","941450","15=U_PODATE","02/02/2023","10=U_TLINTCOS","0.000000","2=SLPCODE","132","14=SLPNAME","E0001-CS","14=MEMO","WENDY KUM CHIOU SZE","14=CONTACTNAME","E-INVOICE (AP DIRECT)","10=LINETOTAL","160.010000","14=U_ENR","","14=U_MSENR","S7138270","14=U_MSPCN","45018483","14=ADDRESS2","TAN GUAT BEE_x000D_TAN TOCK SENG HOSPITAL 11 JALAN TAN TOCK SENG  SINGAPORE 308433_x000D_TAN GUAT BEE_x000D_TEL: 63573158_x000D_FAX: _x000D_EMAIL:"</v>
      </c>
      <c r="K24" s="26">
        <f>MONTH(N24)</f>
        <v>2</v>
      </c>
      <c r="L24" s="26">
        <f>YEAR(N24)</f>
        <v>2023</v>
      </c>
      <c r="M24" s="26">
        <v>33030840</v>
      </c>
      <c r="N24" s="46">
        <v>44964</v>
      </c>
      <c r="O24" s="26" t="s">
        <v>426</v>
      </c>
      <c r="P24" s="4" t="s">
        <v>430</v>
      </c>
      <c r="Q24" s="4" t="s">
        <v>78</v>
      </c>
      <c r="R24" s="4" t="s">
        <v>431</v>
      </c>
      <c r="S24" s="4" t="s">
        <v>432</v>
      </c>
      <c r="T24" s="3" t="s">
        <v>433</v>
      </c>
      <c r="U24" s="3" t="s">
        <v>434</v>
      </c>
      <c r="V24" s="52">
        <v>44959</v>
      </c>
      <c r="W24" s="52">
        <v>44964</v>
      </c>
      <c r="X24" s="76">
        <f>N24-V24</f>
        <v>5</v>
      </c>
      <c r="Y24" s="53" t="s">
        <v>435</v>
      </c>
      <c r="Z24" s="4" t="s">
        <v>436</v>
      </c>
      <c r="AA24" s="4" t="s">
        <v>427</v>
      </c>
      <c r="AB24" s="67">
        <v>1</v>
      </c>
      <c r="AC24" s="53" t="s">
        <v>428</v>
      </c>
      <c r="AD24" s="67">
        <f>IFERROR(AE24/AB24,0)</f>
        <v>160.01</v>
      </c>
      <c r="AE24" s="45">
        <v>160.01</v>
      </c>
      <c r="AF24" s="45" t="s">
        <v>429</v>
      </c>
      <c r="AG24" s="75">
        <v>160.01</v>
      </c>
      <c r="AH24" s="71" t="s">
        <v>93</v>
      </c>
      <c r="AI24" s="57" t="s">
        <v>437</v>
      </c>
      <c r="AJ24" s="68" t="s">
        <v>78</v>
      </c>
      <c r="AK24" s="5" t="s">
        <v>94</v>
      </c>
      <c r="AL24" s="4" t="s">
        <v>435</v>
      </c>
      <c r="AM24" s="4" t="s">
        <v>436</v>
      </c>
      <c r="AN24" s="69" t="s">
        <v>454</v>
      </c>
      <c r="AO24" s="69" t="s">
        <v>454</v>
      </c>
      <c r="AP24" s="69" t="s">
        <v>454</v>
      </c>
      <c r="AQ24" s="26" t="s">
        <v>429</v>
      </c>
    </row>
    <row r="25" spans="1:49">
      <c r="A25" s="1" t="s">
        <v>184</v>
      </c>
      <c r="B25" s="1" t="str">
        <f>IF(K25="","Hide","Show")</f>
        <v>Show</v>
      </c>
      <c r="C25" s="4" t="s">
        <v>48</v>
      </c>
      <c r="E25" s="12" t="str">
        <f>"""UICACS"","""",""SQL="",""2=DOCNUM"",""33030855"",""14=CUSTREF"",""8451280706"",""14=U_CUSTREF"",""8451280706"",""15=DOCDATE"",""10/02/2023"",""15=TAXDATE"",""10/02/2023"",""14=CARDCODE"",""CA0213-SGD"",""14=CARDNAME"",""ALEXANDRA HEALTH PTE. LTD."",""14=ITEMCODE"",""MS021-10695GLP"",""14=ITE"&amp;"MNAME"",""MS OFFICE STD 2021 SNGL LTSC"",""10=QUANTITY"",""1.000000"",""14=U_PONO"",""941553"",""15=U_PODATE"",""08/02/2023"",""10=U_TLINTCOS"",""0.000000"",""2=SLPCODE"",""132"",""14=SLPNAME"",""E0001-CS"",""14=MEMO"",""WENDY KUM CHIOU SZE"",""14=CONTACTNAME"",""E-INVOICE (AP DIRECT)"",""1"&amp;"0=LINETOTAL"",""403.100000"",""14=U_ENR"","""",""14=U_MSENR"",""S7138270"",""14=U_MSPCN"",""9BA9F0ED"",""14=ADDRESS2"",""ERIC SIA_x000D_ALEXANDRA HEALTH PTE. LTD. 90 YISHUN CENTRAL,  SINGAPORE 768828_x000D_ERIC SIA_x000D_TEL: _x000D_FAX: _x000D_EMAIL: SIA.ERIC.CK@KTPH.COM.SG"""</f>
        <v>"UICACS","","SQL=","2=DOCNUM","33030855","14=CUSTREF","8451280706","14=U_CUSTREF","8451280706","15=DOCDATE","10/02/2023","15=TAXDATE","10/02/2023","14=CARDCODE","CA0213-SGD","14=CARDNAME","ALEXANDRA HEALTH PTE. LTD.","14=ITEMCODE","MS021-10695GLP","14=ITEMNAME","MS OFFICE STD 2021 SNGL LTSC","10=QUANTITY","1.000000","14=U_PONO","941553","15=U_PODATE","08/02/2023","10=U_TLINTCOS","0.000000","2=SLPCODE","132","14=SLPNAME","E0001-CS","14=MEMO","WENDY KUM CHIOU SZE","14=CONTACTNAME","E-INVOICE (AP DIRECT)","10=LINETOTAL","403.100000","14=U_ENR","","14=U_MSENR","S7138270","14=U_MSPCN","9BA9F0ED","14=ADDRESS2","ERIC SIA_x000D_ALEXANDRA HEALTH PTE. LTD. 90 YISHUN CENTRAL,  SINGAPORE 768828_x000D_ERIC SIA_x000D_TEL: _x000D_FAX: _x000D_EMAIL: SIA.ERIC.CK@KTPH.COM.SG"</v>
      </c>
      <c r="K25" s="26">
        <f>MONTH(N25)</f>
        <v>2</v>
      </c>
      <c r="L25" s="26">
        <f>YEAR(N25)</f>
        <v>2023</v>
      </c>
      <c r="M25" s="26">
        <v>33030855</v>
      </c>
      <c r="N25" s="46">
        <v>44967</v>
      </c>
      <c r="O25" s="26" t="s">
        <v>426</v>
      </c>
      <c r="P25" s="4" t="s">
        <v>438</v>
      </c>
      <c r="Q25" s="4" t="s">
        <v>78</v>
      </c>
      <c r="R25" s="4" t="s">
        <v>439</v>
      </c>
      <c r="S25" s="4" t="s">
        <v>440</v>
      </c>
      <c r="T25" s="3" t="s">
        <v>441</v>
      </c>
      <c r="U25" s="3" t="s">
        <v>442</v>
      </c>
      <c r="V25" s="52">
        <v>44965</v>
      </c>
      <c r="W25" s="52">
        <v>44967</v>
      </c>
      <c r="X25" s="76">
        <f t="shared" ref="X25:X26" si="0">N25-V25</f>
        <v>2</v>
      </c>
      <c r="Y25" s="53" t="s">
        <v>443</v>
      </c>
      <c r="Z25" s="4" t="s">
        <v>444</v>
      </c>
      <c r="AA25" s="4" t="s">
        <v>427</v>
      </c>
      <c r="AB25" s="67">
        <v>1</v>
      </c>
      <c r="AC25" s="53" t="s">
        <v>428</v>
      </c>
      <c r="AD25" s="67">
        <f>IFERROR(AE25/AB25,0)</f>
        <v>403.1</v>
      </c>
      <c r="AE25" s="45">
        <v>403.1</v>
      </c>
      <c r="AF25" s="45" t="s">
        <v>429</v>
      </c>
      <c r="AG25" s="75">
        <v>403.1</v>
      </c>
      <c r="AH25" s="71" t="s">
        <v>93</v>
      </c>
      <c r="AI25" s="57" t="s">
        <v>445</v>
      </c>
      <c r="AJ25" s="68" t="s">
        <v>78</v>
      </c>
      <c r="AK25" s="5" t="s">
        <v>94</v>
      </c>
      <c r="AL25" s="4" t="s">
        <v>443</v>
      </c>
      <c r="AM25" s="4" t="s">
        <v>444</v>
      </c>
      <c r="AN25" s="69" t="s">
        <v>454</v>
      </c>
      <c r="AO25" s="69" t="s">
        <v>454</v>
      </c>
      <c r="AP25" s="69" t="s">
        <v>454</v>
      </c>
      <c r="AQ25" s="26" t="s">
        <v>429</v>
      </c>
    </row>
    <row r="26" spans="1:49">
      <c r="A26" s="1" t="s">
        <v>184</v>
      </c>
      <c r="B26" s="1" t="str">
        <f>IF(K26="","Hide","Show")</f>
        <v>Show</v>
      </c>
      <c r="C26" s="4" t="s">
        <v>48</v>
      </c>
      <c r="E26" s="12" t="str">
        <f>"""UICACS"","""",""SQL="",""2=DOCNUM"",""33030876"",""14=CUSTREF"",""4540067114"",""14=U_CUSTREF"",""4540067114"",""15=DOCDATE"",""10/02/2023"",""15=TAXDATE"",""10/02/2023"",""14=CARDCODE"",""CI1244-SGD"",""14=CARDNAME"",""INSTITUTE OF MENTAL HEALTH"",""14=ITEMCODE"",""MS9EM-00831-GLP"",""14=IT"&amp;"EMNAME"",""MS WIN SVR STD CORE 2022 SNGL 16 LIC CORE LIC"",""10=QUANTITY"",""1.000000"",""14=U_PONO"",""941571C"",""15=U_PODATE"",""09/02/2023"",""10=U_TLINTCOS"",""0.000000"",""2=SLPCODE"",""132"",""14=SLPNAME"",""E0001-CS"",""14=MEMO"",""WENDY KUM CHIOU SZE"",""14=CONTACTNAME"",""E-INVO"&amp;"ICE(AP DIRECT)"",""10=LINETOTAL"",""974.630000"",""14=U_ENR"","""",""14=U_MSENR"",""S7138270"",""14=U_MSPCN"",""45018483"",""14=ADDRESS2"",""RENA CHAN_x000D_INSTITUTE OF MENTAL HEALTH 10 BUANGKOK VIEW  SINGAPORE 539747_x000D_RENA CHAN_x000D_TEL: _x000D_FAX: _x000D_EMAIL: rena.chan@ihis.com.sg"""</f>
        <v>"UICACS","","SQL=","2=DOCNUM","33030876","14=CUSTREF","4540067114","14=U_CUSTREF","4540067114","15=DOCDATE","10/02/2023","15=TAXDATE","10/02/2023","14=CARDCODE","CI1244-SGD","14=CARDNAME","INSTITUTE OF MENTAL HEALTH","14=ITEMCODE","MS9EM-00831-GLP","14=ITEMNAME","MS WIN SVR STD CORE 2022 SNGL 16 LIC CORE LIC","10=QUANTITY","1.000000","14=U_PONO","941571C","15=U_PODATE","09/02/2023","10=U_TLINTCOS","0.000000","2=SLPCODE","132","14=SLPNAME","E0001-CS","14=MEMO","WENDY KUM CHIOU SZE","14=CONTACTNAME","E-INVOICE(AP DIRECT)","10=LINETOTAL","974.630000","14=U_ENR","","14=U_MSENR","S7138270","14=U_MSPCN","45018483","14=ADDRESS2","RENA CHAN_x000D_INSTITUTE OF MENTAL HEALTH 10 BUANGKOK VIEW  SINGAPORE 539747_x000D_RENA CHAN_x000D_TEL: _x000D_FAX: _x000D_EMAIL: rena.chan@ihis.com.sg"</v>
      </c>
      <c r="K26" s="26">
        <f>MONTH(N26)</f>
        <v>2</v>
      </c>
      <c r="L26" s="26">
        <f>YEAR(N26)</f>
        <v>2023</v>
      </c>
      <c r="M26" s="26">
        <v>33030876</v>
      </c>
      <c r="N26" s="46">
        <v>44967</v>
      </c>
      <c r="O26" s="26" t="s">
        <v>426</v>
      </c>
      <c r="P26" s="4" t="s">
        <v>430</v>
      </c>
      <c r="Q26" s="4" t="s">
        <v>78</v>
      </c>
      <c r="R26" s="4" t="s">
        <v>446</v>
      </c>
      <c r="S26" s="4" t="s">
        <v>447</v>
      </c>
      <c r="T26" s="3" t="s">
        <v>448</v>
      </c>
      <c r="U26" s="3" t="s">
        <v>449</v>
      </c>
      <c r="V26" s="52">
        <v>44966</v>
      </c>
      <c r="W26" s="52">
        <v>44967</v>
      </c>
      <c r="X26" s="76">
        <f t="shared" si="0"/>
        <v>1</v>
      </c>
      <c r="Y26" s="53" t="s">
        <v>450</v>
      </c>
      <c r="Z26" s="4" t="s">
        <v>451</v>
      </c>
      <c r="AA26" s="4" t="s">
        <v>427</v>
      </c>
      <c r="AB26" s="67">
        <v>1</v>
      </c>
      <c r="AC26" s="53" t="s">
        <v>452</v>
      </c>
      <c r="AD26" s="67">
        <f>IFERROR(AE26/AB26,0)</f>
        <v>974.63</v>
      </c>
      <c r="AE26" s="45">
        <v>974.63</v>
      </c>
      <c r="AF26" s="45" t="s">
        <v>429</v>
      </c>
      <c r="AG26" s="75">
        <v>974.63</v>
      </c>
      <c r="AH26" s="71" t="s">
        <v>93</v>
      </c>
      <c r="AI26" s="57" t="s">
        <v>453</v>
      </c>
      <c r="AJ26" s="68" t="s">
        <v>78</v>
      </c>
      <c r="AK26" s="5" t="s">
        <v>94</v>
      </c>
      <c r="AL26" s="4" t="s">
        <v>450</v>
      </c>
      <c r="AM26" s="4" t="s">
        <v>451</v>
      </c>
      <c r="AN26" s="69" t="s">
        <v>454</v>
      </c>
      <c r="AO26" s="69" t="s">
        <v>454</v>
      </c>
      <c r="AP26" s="69" t="s">
        <v>454</v>
      </c>
      <c r="AQ26" s="26" t="s">
        <v>429</v>
      </c>
    </row>
    <row r="27" spans="1:49" hidden="1">
      <c r="B27" s="1" t="str">
        <f>IF(K27="","Hide","Show")</f>
        <v>Hide</v>
      </c>
      <c r="C27" s="4" t="s">
        <v>49</v>
      </c>
      <c r="E27" s="12" t="s">
        <v>425</v>
      </c>
      <c r="K27" s="26" t="s">
        <v>425</v>
      </c>
      <c r="L27" s="46" t="s">
        <v>425</v>
      </c>
      <c r="M27" s="5"/>
      <c r="N27" s="46"/>
      <c r="O27" s="4" t="s">
        <v>425</v>
      </c>
      <c r="P27" s="4"/>
      <c r="Q27" s="4" t="s">
        <v>425</v>
      </c>
      <c r="R27" s="4" t="s">
        <v>425</v>
      </c>
      <c r="S27" s="4" t="s">
        <v>425</v>
      </c>
      <c r="T27" s="3" t="s">
        <v>425</v>
      </c>
      <c r="V27" s="3" t="s">
        <v>78</v>
      </c>
      <c r="W27" s="5"/>
      <c r="X27" s="5"/>
      <c r="Y27" s="5" t="s">
        <v>425</v>
      </c>
      <c r="Z27" s="4" t="s">
        <v>425</v>
      </c>
      <c r="AA27" s="4" t="s">
        <v>425</v>
      </c>
      <c r="AB27" s="4" t="s">
        <v>425</v>
      </c>
      <c r="AC27" s="19" t="s">
        <v>425</v>
      </c>
      <c r="AD27" s="4">
        <f>IFERROR(AE27/AB27,0)</f>
        <v>0</v>
      </c>
      <c r="AE27" s="45" t="s">
        <v>425</v>
      </c>
      <c r="AF27" s="45"/>
      <c r="AG27" s="45"/>
      <c r="AH27" s="45"/>
      <c r="AI27" s="17" t="s">
        <v>425</v>
      </c>
      <c r="AJ27" s="17" t="s">
        <v>425</v>
      </c>
      <c r="AK27" s="5" t="s">
        <v>425</v>
      </c>
    </row>
    <row r="28" spans="1:49" hidden="1">
      <c r="B28" s="1" t="str">
        <f>IF(K28="","Hide","Show")</f>
        <v>Hide</v>
      </c>
      <c r="C28" s="4" t="s">
        <v>50</v>
      </c>
      <c r="E28" s="12" t="s">
        <v>425</v>
      </c>
      <c r="K28" s="26" t="s">
        <v>425</v>
      </c>
      <c r="L28" s="46" t="s">
        <v>425</v>
      </c>
      <c r="M28" s="5"/>
      <c r="N28" s="46"/>
      <c r="O28" s="4" t="s">
        <v>425</v>
      </c>
      <c r="P28" s="4"/>
      <c r="Q28" s="4" t="s">
        <v>425</v>
      </c>
      <c r="R28" s="4" t="s">
        <v>425</v>
      </c>
      <c r="S28" s="4" t="s">
        <v>425</v>
      </c>
      <c r="T28" s="3" t="s">
        <v>425</v>
      </c>
      <c r="V28" s="3" t="s">
        <v>78</v>
      </c>
      <c r="W28" s="5"/>
      <c r="X28" s="5"/>
      <c r="Y28" s="5" t="s">
        <v>425</v>
      </c>
      <c r="Z28" s="4" t="s">
        <v>425</v>
      </c>
      <c r="AA28" s="4" t="s">
        <v>425</v>
      </c>
      <c r="AB28" s="4" t="s">
        <v>425</v>
      </c>
      <c r="AC28" s="19" t="s">
        <v>425</v>
      </c>
      <c r="AD28" s="4">
        <f>IFERROR(AE28/AB28,0)</f>
        <v>0</v>
      </c>
      <c r="AE28" s="45" t="s">
        <v>425</v>
      </c>
      <c r="AF28" s="45"/>
      <c r="AG28" s="45"/>
      <c r="AH28" s="45"/>
      <c r="AI28" s="17"/>
      <c r="AJ28" s="17" t="s">
        <v>425</v>
      </c>
      <c r="AK28" s="5" t="s">
        <v>425</v>
      </c>
    </row>
    <row r="29" spans="1:49">
      <c r="AE29" s="45"/>
      <c r="AF29" s="45"/>
      <c r="AG29" s="45"/>
      <c r="AH29" s="45"/>
      <c r="AK29" s="5"/>
    </row>
    <row r="30" spans="1:49">
      <c r="AU30" s="15"/>
    </row>
    <row r="31" spans="1:49">
      <c r="AV31" s="15"/>
    </row>
    <row r="32" spans="1:49">
      <c r="AW32" s="15"/>
    </row>
    <row r="33" spans="50:52">
      <c r="AX33" s="15"/>
    </row>
    <row r="34" spans="50:52">
      <c r="AY34" s="15"/>
    </row>
    <row r="35" spans="50:52">
      <c r="AZ35" s="15"/>
    </row>
  </sheetData>
  <sortState xmlns:xlrd2="http://schemas.microsoft.com/office/spreadsheetml/2017/richdata2" ref="A24:AZ26">
    <sortCondition ref="M24:M26"/>
  </sortState>
  <mergeCells count="1">
    <mergeCell ref="K21:AR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1" zoomScale="70" zoomScaleNormal="70" workbookViewId="0">
      <selection activeCell="P3" sqref="P3"/>
    </sheetView>
  </sheetViews>
  <sheetFormatPr defaultRowHeight="15"/>
  <cols>
    <col min="1" max="1" width="9.28515625" hidden="1" customWidth="1"/>
    <col min="2" max="2" width="11.7109375" bestFit="1" customWidth="1"/>
    <col min="3" max="3" width="145" bestFit="1" customWidth="1"/>
    <col min="4" max="4" width="15.5703125" bestFit="1" customWidth="1"/>
    <col min="5" max="5" width="14.7109375" bestFit="1" customWidth="1"/>
    <col min="6" max="6" width="15.42578125" bestFit="1" customWidth="1"/>
    <col min="7" max="7" width="25.28515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7109375" bestFit="1" customWidth="1"/>
    <col min="19" max="19" width="12.28515625" bestFit="1" customWidth="1"/>
  </cols>
  <sheetData>
    <row r="1" spans="1:19" hidden="1">
      <c r="A1" t="s">
        <v>74</v>
      </c>
    </row>
    <row r="2" spans="1:19">
      <c r="B2" s="36" t="s">
        <v>14</v>
      </c>
      <c r="C2" s="36" t="s">
        <v>16</v>
      </c>
      <c r="D2" s="36" t="s">
        <v>30</v>
      </c>
      <c r="E2" s="36" t="s">
        <v>31</v>
      </c>
      <c r="F2" s="36" t="s">
        <v>32</v>
      </c>
      <c r="G2" s="36" t="s">
        <v>33</v>
      </c>
      <c r="H2" s="36" t="s">
        <v>34</v>
      </c>
      <c r="I2" s="36" t="s">
        <v>35</v>
      </c>
      <c r="J2" s="36" t="s">
        <v>36</v>
      </c>
      <c r="K2" s="36" t="s">
        <v>12</v>
      </c>
      <c r="L2" s="36" t="s">
        <v>32</v>
      </c>
      <c r="M2" s="36" t="s">
        <v>13</v>
      </c>
      <c r="N2" s="36" t="s">
        <v>37</v>
      </c>
      <c r="O2" s="36" t="s">
        <v>38</v>
      </c>
      <c r="P2" s="37" t="s">
        <v>17</v>
      </c>
      <c r="Q2" s="36" t="s">
        <v>15</v>
      </c>
      <c r="R2" s="37" t="s">
        <v>56</v>
      </c>
      <c r="S2" s="38" t="s">
        <v>57</v>
      </c>
    </row>
    <row r="3" spans="1:19">
      <c r="B3" s="39" t="s">
        <v>58</v>
      </c>
      <c r="C3" s="40" t="s">
        <v>59</v>
      </c>
      <c r="D3" s="39" t="s">
        <v>39</v>
      </c>
      <c r="E3" s="39" t="s">
        <v>60</v>
      </c>
      <c r="F3" s="39" t="s">
        <v>61</v>
      </c>
      <c r="G3" s="39" t="s">
        <v>62</v>
      </c>
      <c r="H3" s="39" t="s">
        <v>63</v>
      </c>
      <c r="I3" s="39" t="s">
        <v>40</v>
      </c>
      <c r="J3" s="39" t="s">
        <v>64</v>
      </c>
      <c r="K3" s="39" t="s">
        <v>65</v>
      </c>
      <c r="L3" s="39" t="s">
        <v>66</v>
      </c>
      <c r="M3" s="39" t="s">
        <v>67</v>
      </c>
      <c r="N3" s="39" t="s">
        <v>68</v>
      </c>
      <c r="O3" s="39" t="s">
        <v>69</v>
      </c>
      <c r="P3" s="40" t="s">
        <v>70</v>
      </c>
      <c r="Q3" s="39" t="s">
        <v>71</v>
      </c>
      <c r="R3" s="41" t="e">
        <v>#VALUE!</v>
      </c>
      <c r="S3" s="41" t="s">
        <v>72</v>
      </c>
    </row>
    <row r="4" spans="1:19">
      <c r="B4" s="9" t="s">
        <v>14</v>
      </c>
      <c r="C4" s="9" t="s">
        <v>16</v>
      </c>
      <c r="D4" s="18" t="s">
        <v>30</v>
      </c>
      <c r="E4" s="9" t="s">
        <v>31</v>
      </c>
      <c r="F4" s="10" t="s">
        <v>32</v>
      </c>
      <c r="G4" s="10" t="s">
        <v>33</v>
      </c>
      <c r="H4" s="10" t="s">
        <v>34</v>
      </c>
      <c r="I4" s="9" t="s">
        <v>35</v>
      </c>
      <c r="J4" s="11" t="s">
        <v>36</v>
      </c>
      <c r="K4" s="11" t="s">
        <v>12</v>
      </c>
      <c r="L4" s="10" t="s">
        <v>32</v>
      </c>
      <c r="M4" s="10" t="s">
        <v>13</v>
      </c>
      <c r="N4" s="10" t="s">
        <v>37</v>
      </c>
      <c r="O4" s="10" t="s">
        <v>38</v>
      </c>
      <c r="P4" s="10" t="s">
        <v>17</v>
      </c>
      <c r="Q4" s="10" t="s">
        <v>15</v>
      </c>
      <c r="R4" s="41"/>
      <c r="S4" s="41"/>
    </row>
    <row r="5" spans="1:19" ht="195">
      <c r="B5" t="s">
        <v>73</v>
      </c>
      <c r="C5" s="35" t="s">
        <v>52</v>
      </c>
    </row>
    <row r="7" spans="1:19" ht="195">
      <c r="C7" s="35" t="s">
        <v>55</v>
      </c>
    </row>
    <row r="9" spans="1:19" ht="195">
      <c r="C9" s="3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9"/>
  <sheetViews>
    <sheetView topLeftCell="B2" workbookViewId="0">
      <selection activeCell="D16" sqref="D16"/>
    </sheetView>
  </sheetViews>
  <sheetFormatPr defaultRowHeight="15"/>
  <cols>
    <col min="1" max="1" width="8.85546875" hidden="1" customWidth="1"/>
  </cols>
  <sheetData>
    <row r="1" spans="1:3" hidden="1">
      <c r="A1" t="s">
        <v>74</v>
      </c>
    </row>
    <row r="6" spans="1:3" ht="21">
      <c r="B6" s="70" t="s">
        <v>95</v>
      </c>
      <c r="C6" s="70"/>
    </row>
    <row r="7" spans="1:3">
      <c r="B7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8" spans="1:3">
      <c r="B8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9" spans="1:3">
      <c r="B9" s="4" t="str">
        <f>"'CW0080-SGD', 'CI1190-SGD','CY0036-SGD','CA0362-SGD','CN0449-SGD','CW0080-SGD','CG0164-SGD','CA0354-SGD','CG0164-SGD','CR0098-SGD','CW0980-SGD','CY0036-SGD'"</f>
        <v>'CW0080-SGD', 'CI1190-SGD','CY0036-SGD','CA0362-SGD','CN0449-SGD','CW0080-SGD','CG0164-SGD','CA0354-SGD','CG0164-SGD','CR0098-SGD','CW0980-SGD','CY0036-SGD'</v>
      </c>
    </row>
  </sheetData>
  <pageMargins left="0.7" right="0.7" top="0.75" bottom="0.75" header="0.3" footer="0.3"/>
  <pageSetup paperSize="256" orientation="portrait" horizontalDpi="203" verticalDpi="20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FC693-73F4-4645-A53D-5B1B6AE3F65A}">
  <dimension ref="A1:E15"/>
  <sheetViews>
    <sheetView workbookViewId="0"/>
  </sheetViews>
  <sheetFormatPr defaultRowHeight="15"/>
  <sheetData>
    <row r="1" spans="1:5">
      <c r="A1" s="73" t="s">
        <v>107</v>
      </c>
      <c r="B1" s="73" t="s">
        <v>1</v>
      </c>
      <c r="C1" s="73" t="s">
        <v>2</v>
      </c>
      <c r="D1" s="73" t="s">
        <v>3</v>
      </c>
    </row>
    <row r="2" spans="1:5">
      <c r="B2" s="73" t="s">
        <v>19</v>
      </c>
      <c r="C2" s="73" t="s">
        <v>4</v>
      </c>
    </row>
    <row r="3" spans="1:5">
      <c r="A3" s="73" t="s">
        <v>0</v>
      </c>
      <c r="B3" s="73" t="s">
        <v>5</v>
      </c>
      <c r="C3" s="73" t="s">
        <v>412</v>
      </c>
    </row>
    <row r="4" spans="1:5">
      <c r="A4" s="73" t="s">
        <v>0</v>
      </c>
      <c r="B4" s="73" t="s">
        <v>6</v>
      </c>
      <c r="C4" s="73" t="s">
        <v>413</v>
      </c>
    </row>
    <row r="5" spans="1:5">
      <c r="A5" s="73" t="s">
        <v>0</v>
      </c>
      <c r="B5" s="73" t="s">
        <v>26</v>
      </c>
      <c r="C5" s="73" t="s">
        <v>97</v>
      </c>
      <c r="D5" s="73" t="s">
        <v>98</v>
      </c>
      <c r="E5" s="73" t="s">
        <v>45</v>
      </c>
    </row>
    <row r="8" spans="1:5">
      <c r="A8" s="73" t="s">
        <v>8</v>
      </c>
      <c r="C8" s="73" t="s">
        <v>99</v>
      </c>
    </row>
    <row r="9" spans="1:5">
      <c r="A9" s="73" t="s">
        <v>9</v>
      </c>
      <c r="C9" s="73" t="s">
        <v>100</v>
      </c>
    </row>
    <row r="10" spans="1:5">
      <c r="B10" s="73" t="s">
        <v>42</v>
      </c>
      <c r="C10" s="73" t="s">
        <v>101</v>
      </c>
    </row>
    <row r="11" spans="1:5">
      <c r="B11" s="73" t="s">
        <v>39</v>
      </c>
      <c r="C11" s="73" t="s">
        <v>101</v>
      </c>
    </row>
    <row r="12" spans="1:5">
      <c r="B12" s="73" t="s">
        <v>43</v>
      </c>
      <c r="C12" s="73" t="s">
        <v>102</v>
      </c>
    </row>
    <row r="13" spans="1:5">
      <c r="B13" s="73" t="s">
        <v>44</v>
      </c>
      <c r="C13" s="73" t="s">
        <v>103</v>
      </c>
      <c r="D13" s="73" t="s">
        <v>104</v>
      </c>
    </row>
    <row r="14" spans="1:5">
      <c r="D14" s="73" t="s">
        <v>105</v>
      </c>
    </row>
    <row r="15" spans="1:5">
      <c r="D15" s="73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632A5-C3E6-4BB1-B3D8-A89E58DB2945}">
  <dimension ref="A1:E15"/>
  <sheetViews>
    <sheetView workbookViewId="0"/>
  </sheetViews>
  <sheetFormatPr defaultRowHeight="15"/>
  <sheetData>
    <row r="1" spans="1:5">
      <c r="A1" s="73" t="s">
        <v>107</v>
      </c>
      <c r="B1" s="73" t="s">
        <v>1</v>
      </c>
      <c r="C1" s="73" t="s">
        <v>2</v>
      </c>
      <c r="D1" s="73" t="s">
        <v>3</v>
      </c>
    </row>
    <row r="2" spans="1:5">
      <c r="B2" s="73" t="s">
        <v>19</v>
      </c>
      <c r="C2" s="73" t="s">
        <v>4</v>
      </c>
    </row>
    <row r="3" spans="1:5">
      <c r="A3" s="73" t="s">
        <v>0</v>
      </c>
      <c r="B3" s="73" t="s">
        <v>5</v>
      </c>
      <c r="C3" s="73" t="s">
        <v>412</v>
      </c>
    </row>
    <row r="4" spans="1:5">
      <c r="A4" s="73" t="s">
        <v>0</v>
      </c>
      <c r="B4" s="73" t="s">
        <v>6</v>
      </c>
      <c r="C4" s="73" t="s">
        <v>413</v>
      </c>
    </row>
    <row r="5" spans="1:5">
      <c r="A5" s="73" t="s">
        <v>0</v>
      </c>
      <c r="B5" s="73" t="s">
        <v>26</v>
      </c>
      <c r="C5" s="73" t="s">
        <v>97</v>
      </c>
      <c r="D5" s="73" t="s">
        <v>98</v>
      </c>
      <c r="E5" s="73" t="s">
        <v>45</v>
      </c>
    </row>
    <row r="8" spans="1:5">
      <c r="A8" s="73" t="s">
        <v>8</v>
      </c>
      <c r="C8" s="73" t="s">
        <v>99</v>
      </c>
    </row>
    <row r="9" spans="1:5">
      <c r="A9" s="73" t="s">
        <v>9</v>
      </c>
      <c r="C9" s="73" t="s">
        <v>100</v>
      </c>
    </row>
    <row r="10" spans="1:5">
      <c r="B10" s="73" t="s">
        <v>42</v>
      </c>
      <c r="C10" s="73" t="s">
        <v>101</v>
      </c>
    </row>
    <row r="11" spans="1:5">
      <c r="B11" s="73" t="s">
        <v>39</v>
      </c>
      <c r="C11" s="73" t="s">
        <v>101</v>
      </c>
    </row>
    <row r="12" spans="1:5">
      <c r="B12" s="73" t="s">
        <v>43</v>
      </c>
      <c r="C12" s="73" t="s">
        <v>102</v>
      </c>
    </row>
    <row r="13" spans="1:5">
      <c r="B13" s="73" t="s">
        <v>44</v>
      </c>
      <c r="C13" s="73" t="s">
        <v>103</v>
      </c>
      <c r="D13" s="73" t="s">
        <v>104</v>
      </c>
    </row>
    <row r="14" spans="1:5">
      <c r="D14" s="73" t="s">
        <v>105</v>
      </c>
    </row>
    <row r="15" spans="1:5">
      <c r="D15" s="73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A9DD7-17E6-4FD1-A102-6D54AFF2AE65}">
  <dimension ref="A1:AT28"/>
  <sheetViews>
    <sheetView workbookViewId="0"/>
  </sheetViews>
  <sheetFormatPr defaultRowHeight="15"/>
  <sheetData>
    <row r="1" spans="1:46">
      <c r="A1" s="73" t="s">
        <v>183</v>
      </c>
      <c r="B1" s="73" t="s">
        <v>46</v>
      </c>
      <c r="C1" s="73" t="s">
        <v>7</v>
      </c>
      <c r="D1" s="73" t="s">
        <v>7</v>
      </c>
      <c r="E1" s="73" t="s">
        <v>7</v>
      </c>
      <c r="F1" s="73" t="s">
        <v>7</v>
      </c>
      <c r="G1" s="73" t="s">
        <v>7</v>
      </c>
      <c r="H1" s="73" t="s">
        <v>7</v>
      </c>
      <c r="I1" s="73" t="s">
        <v>7</v>
      </c>
      <c r="J1" s="73" t="s">
        <v>51</v>
      </c>
      <c r="K1" s="73" t="s">
        <v>18</v>
      </c>
      <c r="L1" s="73" t="s">
        <v>18</v>
      </c>
      <c r="O1" s="73" t="s">
        <v>18</v>
      </c>
      <c r="Q1" s="73" t="s">
        <v>18</v>
      </c>
      <c r="R1" s="73" t="s">
        <v>18</v>
      </c>
      <c r="S1" s="73" t="s">
        <v>18</v>
      </c>
      <c r="T1" s="73" t="s">
        <v>18</v>
      </c>
      <c r="V1" s="73" t="s">
        <v>18</v>
      </c>
      <c r="Y1" s="73" t="s">
        <v>7</v>
      </c>
      <c r="Z1" s="73" t="s">
        <v>7</v>
      </c>
      <c r="AA1" s="73" t="s">
        <v>18</v>
      </c>
      <c r="AB1" s="73" t="s">
        <v>18</v>
      </c>
      <c r="AC1" s="73" t="s">
        <v>18</v>
      </c>
      <c r="AJ1" s="73" t="s">
        <v>18</v>
      </c>
      <c r="AK1" s="73" t="s">
        <v>18</v>
      </c>
      <c r="AR1" s="73" t="s">
        <v>7</v>
      </c>
      <c r="AS1" s="73" t="s">
        <v>7</v>
      </c>
      <c r="AT1" s="73" t="s">
        <v>7</v>
      </c>
    </row>
    <row r="2" spans="1:46">
      <c r="A2" s="73" t="s">
        <v>7</v>
      </c>
      <c r="D2" s="73" t="s">
        <v>19</v>
      </c>
      <c r="E2" s="73" t="s">
        <v>108</v>
      </c>
    </row>
    <row r="3" spans="1:46">
      <c r="A3" s="73" t="s">
        <v>7</v>
      </c>
      <c r="D3" s="73" t="s">
        <v>22</v>
      </c>
      <c r="E3" s="73" t="s">
        <v>20</v>
      </c>
      <c r="F3" s="73" t="s">
        <v>21</v>
      </c>
      <c r="G3" s="73" t="s">
        <v>23</v>
      </c>
      <c r="H3" s="73" t="s">
        <v>47</v>
      </c>
      <c r="I3" s="73" t="s">
        <v>24</v>
      </c>
    </row>
    <row r="4" spans="1:46">
      <c r="A4" s="73" t="s">
        <v>7</v>
      </c>
      <c r="C4" s="73" t="s">
        <v>11</v>
      </c>
      <c r="D4" s="73" t="s">
        <v>109</v>
      </c>
      <c r="E4" s="73" t="s">
        <v>110</v>
      </c>
      <c r="F4" s="73" t="s">
        <v>96</v>
      </c>
      <c r="G4" s="73" t="s">
        <v>25</v>
      </c>
      <c r="H4" s="73" t="s">
        <v>111</v>
      </c>
    </row>
    <row r="5" spans="1:46">
      <c r="A5" s="73" t="s">
        <v>7</v>
      </c>
      <c r="C5" s="73" t="s">
        <v>10</v>
      </c>
      <c r="D5" s="73" t="s">
        <v>112</v>
      </c>
      <c r="E5" s="73" t="s">
        <v>113</v>
      </c>
      <c r="F5" s="73" t="s">
        <v>96</v>
      </c>
      <c r="G5" s="73" t="s">
        <v>25</v>
      </c>
      <c r="H5" s="73" t="s">
        <v>111</v>
      </c>
      <c r="I5" s="73" t="s">
        <v>114</v>
      </c>
    </row>
    <row r="6" spans="1:46">
      <c r="A6" s="73" t="s">
        <v>7</v>
      </c>
      <c r="C6" s="73" t="s">
        <v>41</v>
      </c>
      <c r="D6" s="73" t="s">
        <v>115</v>
      </c>
      <c r="E6" s="73" t="s">
        <v>116</v>
      </c>
      <c r="F6" s="73" t="s">
        <v>96</v>
      </c>
      <c r="G6" s="73" t="s">
        <v>25</v>
      </c>
      <c r="H6" s="73" t="s">
        <v>111</v>
      </c>
      <c r="I6" s="73" t="s">
        <v>117</v>
      </c>
    </row>
    <row r="7" spans="1:46">
      <c r="A7" s="73" t="s">
        <v>7</v>
      </c>
    </row>
    <row r="8" spans="1:46">
      <c r="A8" s="73" t="s">
        <v>7</v>
      </c>
    </row>
    <row r="9" spans="1:46">
      <c r="A9" s="73" t="s">
        <v>7</v>
      </c>
    </row>
    <row r="10" spans="1:46">
      <c r="A10" s="73" t="s">
        <v>7</v>
      </c>
    </row>
    <row r="11" spans="1:46">
      <c r="A11" s="73" t="s">
        <v>7</v>
      </c>
      <c r="C11" s="73" t="s">
        <v>27</v>
      </c>
      <c r="E11" s="73" t="s">
        <v>118</v>
      </c>
    </row>
    <row r="12" spans="1:46">
      <c r="A12" s="73" t="s">
        <v>7</v>
      </c>
      <c r="C12" s="73" t="s">
        <v>28</v>
      </c>
      <c r="E12" s="73" t="s">
        <v>119</v>
      </c>
    </row>
    <row r="13" spans="1:46">
      <c r="A13" s="73" t="s">
        <v>7</v>
      </c>
      <c r="C13" s="73" t="s">
        <v>42</v>
      </c>
      <c r="E13" s="73" t="s">
        <v>120</v>
      </c>
    </row>
    <row r="14" spans="1:46">
      <c r="A14" s="73" t="s">
        <v>7</v>
      </c>
      <c r="C14" s="73" t="s">
        <v>39</v>
      </c>
      <c r="E14" s="73" t="s">
        <v>121</v>
      </c>
    </row>
    <row r="15" spans="1:46">
      <c r="A15" s="73" t="s">
        <v>7</v>
      </c>
      <c r="C15" s="73" t="s">
        <v>43</v>
      </c>
      <c r="E15" s="73" t="s">
        <v>122</v>
      </c>
    </row>
    <row r="16" spans="1:46">
      <c r="A16" s="73" t="s">
        <v>7</v>
      </c>
      <c r="C16" s="73" t="s">
        <v>44</v>
      </c>
      <c r="E16" s="73" t="s">
        <v>123</v>
      </c>
    </row>
    <row r="17" spans="1:43">
      <c r="A17" s="73" t="s">
        <v>7</v>
      </c>
    </row>
    <row r="18" spans="1:43">
      <c r="A18" s="73" t="s">
        <v>7</v>
      </c>
    </row>
    <row r="21" spans="1:43">
      <c r="K21" s="73" t="s">
        <v>53</v>
      </c>
    </row>
    <row r="23" spans="1:43">
      <c r="E23" s="73" t="s">
        <v>29</v>
      </c>
      <c r="K23" s="73" t="s">
        <v>75</v>
      </c>
      <c r="L23" s="73" t="s">
        <v>76</v>
      </c>
      <c r="M23" s="73" t="s">
        <v>14</v>
      </c>
      <c r="N23" s="73" t="s">
        <v>16</v>
      </c>
      <c r="O23" s="73" t="s">
        <v>30</v>
      </c>
      <c r="P23" s="73" t="s">
        <v>33</v>
      </c>
      <c r="Q23" s="73" t="s">
        <v>77</v>
      </c>
      <c r="R23" s="73" t="s">
        <v>31</v>
      </c>
      <c r="S23" s="73" t="s">
        <v>38</v>
      </c>
      <c r="T23" s="73" t="s">
        <v>34</v>
      </c>
      <c r="U23" s="73" t="s">
        <v>17</v>
      </c>
      <c r="V23" s="73" t="s">
        <v>17</v>
      </c>
      <c r="W23" s="73" t="s">
        <v>79</v>
      </c>
      <c r="X23" s="73" t="s">
        <v>80</v>
      </c>
      <c r="Y23" s="73" t="s">
        <v>36</v>
      </c>
      <c r="Z23" s="73" t="s">
        <v>12</v>
      </c>
      <c r="AA23" s="73" t="s">
        <v>32</v>
      </c>
      <c r="AB23" s="73" t="s">
        <v>13</v>
      </c>
      <c r="AC23" s="73" t="s">
        <v>37</v>
      </c>
      <c r="AD23" s="73" t="s">
        <v>56</v>
      </c>
      <c r="AE23" s="73" t="s">
        <v>57</v>
      </c>
      <c r="AF23" s="73" t="s">
        <v>81</v>
      </c>
      <c r="AG23" s="73" t="s">
        <v>82</v>
      </c>
      <c r="AH23" s="73" t="s">
        <v>83</v>
      </c>
      <c r="AI23" s="73" t="s">
        <v>84</v>
      </c>
      <c r="AJ23" s="73" t="s">
        <v>85</v>
      </c>
      <c r="AK23" s="73" t="s">
        <v>86</v>
      </c>
      <c r="AL23" s="73" t="s">
        <v>87</v>
      </c>
      <c r="AM23" s="73" t="s">
        <v>88</v>
      </c>
      <c r="AN23" s="73" t="s">
        <v>89</v>
      </c>
      <c r="AO23" s="73" t="s">
        <v>90</v>
      </c>
      <c r="AP23" s="73" t="s">
        <v>91</v>
      </c>
      <c r="AQ23" s="73" t="s">
        <v>92</v>
      </c>
    </row>
    <row r="24" spans="1:43">
      <c r="B24" s="73" t="s">
        <v>124</v>
      </c>
      <c r="C24" s="73" t="s">
        <v>48</v>
      </c>
      <c r="E24" s="73" t="s">
        <v>125</v>
      </c>
      <c r="K24" s="73" t="s">
        <v>126</v>
      </c>
      <c r="L24" s="73" t="s">
        <v>127</v>
      </c>
      <c r="M24" s="73" t="s">
        <v>128</v>
      </c>
      <c r="N24" s="73" t="s">
        <v>129</v>
      </c>
      <c r="O24" s="73" t="s">
        <v>130</v>
      </c>
      <c r="P24" s="73" t="s">
        <v>131</v>
      </c>
      <c r="Q24" s="73" t="s">
        <v>78</v>
      </c>
      <c r="R24" s="73" t="s">
        <v>132</v>
      </c>
      <c r="S24" s="73" t="s">
        <v>133</v>
      </c>
      <c r="T24" s="73" t="s">
        <v>134</v>
      </c>
      <c r="U24" s="73" t="s">
        <v>384</v>
      </c>
      <c r="V24" s="73" t="s">
        <v>135</v>
      </c>
      <c r="W24" s="73" t="s">
        <v>136</v>
      </c>
      <c r="X24" s="73" t="s">
        <v>385</v>
      </c>
      <c r="Y24" s="73" t="s">
        <v>137</v>
      </c>
      <c r="Z24" s="73" t="s">
        <v>138</v>
      </c>
      <c r="AA24" s="73" t="s">
        <v>139</v>
      </c>
      <c r="AB24" s="73" t="s">
        <v>140</v>
      </c>
      <c r="AC24" s="73" t="s">
        <v>141</v>
      </c>
      <c r="AD24" s="73" t="s">
        <v>386</v>
      </c>
      <c r="AE24" s="73" t="s">
        <v>142</v>
      </c>
      <c r="AF24" s="73" t="s">
        <v>143</v>
      </c>
      <c r="AG24" s="73" t="s">
        <v>142</v>
      </c>
      <c r="AH24" s="73" t="s">
        <v>93</v>
      </c>
      <c r="AI24" s="73" t="s">
        <v>144</v>
      </c>
      <c r="AJ24" s="73" t="s">
        <v>78</v>
      </c>
      <c r="AK24" s="73" t="s">
        <v>94</v>
      </c>
      <c r="AL24" s="73" t="s">
        <v>137</v>
      </c>
      <c r="AM24" s="73" t="s">
        <v>138</v>
      </c>
      <c r="AN24" s="73" t="s">
        <v>145</v>
      </c>
      <c r="AO24" s="73" t="s">
        <v>146</v>
      </c>
      <c r="AP24" s="73" t="s">
        <v>147</v>
      </c>
      <c r="AQ24" s="73" t="s">
        <v>148</v>
      </c>
    </row>
    <row r="25" spans="1:43">
      <c r="B25" s="73" t="s">
        <v>149</v>
      </c>
      <c r="C25" s="73" t="s">
        <v>49</v>
      </c>
      <c r="E25" s="73" t="s">
        <v>150</v>
      </c>
      <c r="K25" s="73" t="s">
        <v>151</v>
      </c>
      <c r="L25" s="73" t="s">
        <v>152</v>
      </c>
      <c r="O25" s="73" t="s">
        <v>153</v>
      </c>
      <c r="Q25" s="73" t="s">
        <v>154</v>
      </c>
      <c r="R25" s="73" t="s">
        <v>155</v>
      </c>
      <c r="S25" s="73" t="s">
        <v>156</v>
      </c>
      <c r="T25" s="73" t="s">
        <v>157</v>
      </c>
      <c r="V25" s="73" t="s">
        <v>78</v>
      </c>
      <c r="Y25" s="73" t="s">
        <v>156</v>
      </c>
      <c r="Z25" s="73" t="s">
        <v>158</v>
      </c>
      <c r="AA25" s="73" t="s">
        <v>159</v>
      </c>
      <c r="AB25" s="73" t="s">
        <v>160</v>
      </c>
      <c r="AC25" s="73" t="s">
        <v>161</v>
      </c>
      <c r="AD25" s="73" t="s">
        <v>387</v>
      </c>
      <c r="AE25" s="73" t="s">
        <v>162</v>
      </c>
      <c r="AI25" s="73" t="s">
        <v>163</v>
      </c>
      <c r="AJ25" s="73" t="s">
        <v>164</v>
      </c>
      <c r="AK25" s="73" t="s">
        <v>165</v>
      </c>
    </row>
    <row r="26" spans="1:43">
      <c r="B26" s="73" t="s">
        <v>166</v>
      </c>
      <c r="C26" s="73" t="s">
        <v>50</v>
      </c>
      <c r="E26" s="73" t="s">
        <v>167</v>
      </c>
      <c r="K26" s="73" t="s">
        <v>168</v>
      </c>
      <c r="L26" s="73" t="s">
        <v>169</v>
      </c>
      <c r="O26" s="73" t="s">
        <v>170</v>
      </c>
      <c r="Q26" s="73" t="s">
        <v>171</v>
      </c>
      <c r="R26" s="73" t="s">
        <v>172</v>
      </c>
      <c r="S26" s="73" t="s">
        <v>173</v>
      </c>
      <c r="T26" s="73" t="s">
        <v>174</v>
      </c>
      <c r="V26" s="73" t="s">
        <v>78</v>
      </c>
      <c r="Y26" s="73" t="s">
        <v>173</v>
      </c>
      <c r="Z26" s="73" t="s">
        <v>175</v>
      </c>
      <c r="AA26" s="73" t="s">
        <v>176</v>
      </c>
      <c r="AB26" s="73" t="s">
        <v>177</v>
      </c>
      <c r="AC26" s="73" t="s">
        <v>178</v>
      </c>
      <c r="AD26" s="73" t="s">
        <v>388</v>
      </c>
      <c r="AE26" s="73" t="s">
        <v>179</v>
      </c>
      <c r="AJ26" s="73" t="s">
        <v>180</v>
      </c>
      <c r="AK26" s="73" t="s">
        <v>181</v>
      </c>
    </row>
    <row r="28" spans="1:43">
      <c r="AD28" s="73" t="s">
        <v>182</v>
      </c>
      <c r="AE28" s="73" t="s">
        <v>389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E78CA-D3DB-4DD0-BF5C-15BAA31D673F}">
  <dimension ref="A1:AT28"/>
  <sheetViews>
    <sheetView workbookViewId="0"/>
  </sheetViews>
  <sheetFormatPr defaultRowHeight="15"/>
  <sheetData>
    <row r="1" spans="1:46">
      <c r="A1" s="73" t="s">
        <v>183</v>
      </c>
      <c r="B1" s="73" t="s">
        <v>46</v>
      </c>
      <c r="C1" s="73" t="s">
        <v>7</v>
      </c>
      <c r="D1" s="73" t="s">
        <v>7</v>
      </c>
      <c r="E1" s="73" t="s">
        <v>7</v>
      </c>
      <c r="F1" s="73" t="s">
        <v>7</v>
      </c>
      <c r="G1" s="73" t="s">
        <v>7</v>
      </c>
      <c r="H1" s="73" t="s">
        <v>7</v>
      </c>
      <c r="I1" s="73" t="s">
        <v>7</v>
      </c>
      <c r="J1" s="73" t="s">
        <v>51</v>
      </c>
      <c r="K1" s="73" t="s">
        <v>18</v>
      </c>
      <c r="L1" s="73" t="s">
        <v>18</v>
      </c>
      <c r="O1" s="73" t="s">
        <v>18</v>
      </c>
      <c r="Q1" s="73" t="s">
        <v>18</v>
      </c>
      <c r="R1" s="73" t="s">
        <v>18</v>
      </c>
      <c r="S1" s="73" t="s">
        <v>18</v>
      </c>
      <c r="T1" s="73" t="s">
        <v>18</v>
      </c>
      <c r="V1" s="73" t="s">
        <v>18</v>
      </c>
      <c r="Y1" s="73" t="s">
        <v>7</v>
      </c>
      <c r="Z1" s="73" t="s">
        <v>7</v>
      </c>
      <c r="AA1" s="73" t="s">
        <v>18</v>
      </c>
      <c r="AB1" s="73" t="s">
        <v>18</v>
      </c>
      <c r="AC1" s="73" t="s">
        <v>18</v>
      </c>
      <c r="AJ1" s="73" t="s">
        <v>18</v>
      </c>
      <c r="AK1" s="73" t="s">
        <v>18</v>
      </c>
      <c r="AR1" s="73" t="s">
        <v>7</v>
      </c>
      <c r="AS1" s="73" t="s">
        <v>7</v>
      </c>
      <c r="AT1" s="73" t="s">
        <v>7</v>
      </c>
    </row>
    <row r="2" spans="1:46">
      <c r="A2" s="73" t="s">
        <v>7</v>
      </c>
      <c r="D2" s="73" t="s">
        <v>19</v>
      </c>
      <c r="E2" s="73" t="s">
        <v>108</v>
      </c>
    </row>
    <row r="3" spans="1:46">
      <c r="A3" s="73" t="s">
        <v>7</v>
      </c>
      <c r="D3" s="73" t="s">
        <v>22</v>
      </c>
      <c r="E3" s="73" t="s">
        <v>20</v>
      </c>
      <c r="F3" s="73" t="s">
        <v>21</v>
      </c>
      <c r="G3" s="73" t="s">
        <v>23</v>
      </c>
      <c r="H3" s="73" t="s">
        <v>47</v>
      </c>
      <c r="I3" s="73" t="s">
        <v>24</v>
      </c>
    </row>
    <row r="4" spans="1:46">
      <c r="A4" s="73" t="s">
        <v>7</v>
      </c>
      <c r="C4" s="73" t="s">
        <v>11</v>
      </c>
      <c r="D4" s="73" t="s">
        <v>109</v>
      </c>
      <c r="E4" s="73" t="s">
        <v>110</v>
      </c>
      <c r="F4" s="73" t="s">
        <v>96</v>
      </c>
      <c r="G4" s="73" t="s">
        <v>25</v>
      </c>
      <c r="H4" s="73" t="s">
        <v>111</v>
      </c>
    </row>
    <row r="5" spans="1:46">
      <c r="A5" s="73" t="s">
        <v>7</v>
      </c>
      <c r="C5" s="73" t="s">
        <v>10</v>
      </c>
      <c r="D5" s="73" t="s">
        <v>112</v>
      </c>
      <c r="E5" s="73" t="s">
        <v>113</v>
      </c>
      <c r="F5" s="73" t="s">
        <v>96</v>
      </c>
      <c r="G5" s="73" t="s">
        <v>25</v>
      </c>
      <c r="H5" s="73" t="s">
        <v>111</v>
      </c>
      <c r="I5" s="73" t="s">
        <v>114</v>
      </c>
    </row>
    <row r="6" spans="1:46">
      <c r="A6" s="73" t="s">
        <v>7</v>
      </c>
      <c r="C6" s="73" t="s">
        <v>41</v>
      </c>
      <c r="D6" s="73" t="s">
        <v>115</v>
      </c>
      <c r="E6" s="73" t="s">
        <v>116</v>
      </c>
      <c r="F6" s="73" t="s">
        <v>96</v>
      </c>
      <c r="G6" s="73" t="s">
        <v>25</v>
      </c>
      <c r="H6" s="73" t="s">
        <v>111</v>
      </c>
      <c r="I6" s="73" t="s">
        <v>117</v>
      </c>
    </row>
    <row r="7" spans="1:46">
      <c r="A7" s="73" t="s">
        <v>7</v>
      </c>
    </row>
    <row r="8" spans="1:46">
      <c r="A8" s="73" t="s">
        <v>7</v>
      </c>
    </row>
    <row r="9" spans="1:46">
      <c r="A9" s="73" t="s">
        <v>7</v>
      </c>
    </row>
    <row r="10" spans="1:46">
      <c r="A10" s="73" t="s">
        <v>7</v>
      </c>
    </row>
    <row r="11" spans="1:46">
      <c r="A11" s="73" t="s">
        <v>7</v>
      </c>
      <c r="C11" s="73" t="s">
        <v>27</v>
      </c>
      <c r="E11" s="73" t="s">
        <v>118</v>
      </c>
    </row>
    <row r="12" spans="1:46">
      <c r="A12" s="73" t="s">
        <v>7</v>
      </c>
      <c r="C12" s="73" t="s">
        <v>28</v>
      </c>
      <c r="E12" s="73" t="s">
        <v>119</v>
      </c>
    </row>
    <row r="13" spans="1:46">
      <c r="A13" s="73" t="s">
        <v>7</v>
      </c>
      <c r="C13" s="73" t="s">
        <v>42</v>
      </c>
      <c r="E13" s="73" t="s">
        <v>120</v>
      </c>
    </row>
    <row r="14" spans="1:46">
      <c r="A14" s="73" t="s">
        <v>7</v>
      </c>
      <c r="C14" s="73" t="s">
        <v>39</v>
      </c>
      <c r="E14" s="73" t="s">
        <v>121</v>
      </c>
    </row>
    <row r="15" spans="1:46">
      <c r="A15" s="73" t="s">
        <v>7</v>
      </c>
      <c r="C15" s="73" t="s">
        <v>43</v>
      </c>
      <c r="E15" s="73" t="s">
        <v>122</v>
      </c>
    </row>
    <row r="16" spans="1:46">
      <c r="A16" s="73" t="s">
        <v>7</v>
      </c>
      <c r="C16" s="73" t="s">
        <v>44</v>
      </c>
      <c r="E16" s="73" t="s">
        <v>123</v>
      </c>
    </row>
    <row r="17" spans="1:43">
      <c r="A17" s="73" t="s">
        <v>7</v>
      </c>
    </row>
    <row r="18" spans="1:43">
      <c r="A18" s="73" t="s">
        <v>7</v>
      </c>
    </row>
    <row r="21" spans="1:43">
      <c r="K21" s="73" t="s">
        <v>53</v>
      </c>
    </row>
    <row r="23" spans="1:43">
      <c r="E23" s="73" t="s">
        <v>29</v>
      </c>
      <c r="K23" s="73" t="s">
        <v>75</v>
      </c>
      <c r="L23" s="73" t="s">
        <v>76</v>
      </c>
      <c r="M23" s="73" t="s">
        <v>14</v>
      </c>
      <c r="N23" s="73" t="s">
        <v>16</v>
      </c>
      <c r="O23" s="73" t="s">
        <v>30</v>
      </c>
      <c r="P23" s="73" t="s">
        <v>33</v>
      </c>
      <c r="Q23" s="73" t="s">
        <v>77</v>
      </c>
      <c r="R23" s="73" t="s">
        <v>31</v>
      </c>
      <c r="S23" s="73" t="s">
        <v>38</v>
      </c>
      <c r="T23" s="73" t="s">
        <v>34</v>
      </c>
      <c r="U23" s="73" t="s">
        <v>17</v>
      </c>
      <c r="V23" s="73" t="s">
        <v>17</v>
      </c>
      <c r="W23" s="73" t="s">
        <v>79</v>
      </c>
      <c r="X23" s="73" t="s">
        <v>80</v>
      </c>
      <c r="Y23" s="73" t="s">
        <v>36</v>
      </c>
      <c r="Z23" s="73" t="s">
        <v>12</v>
      </c>
      <c r="AA23" s="73" t="s">
        <v>32</v>
      </c>
      <c r="AB23" s="73" t="s">
        <v>13</v>
      </c>
      <c r="AC23" s="73" t="s">
        <v>37</v>
      </c>
      <c r="AD23" s="73" t="s">
        <v>56</v>
      </c>
      <c r="AE23" s="73" t="s">
        <v>57</v>
      </c>
      <c r="AF23" s="73" t="s">
        <v>81</v>
      </c>
      <c r="AG23" s="73" t="s">
        <v>82</v>
      </c>
      <c r="AH23" s="73" t="s">
        <v>83</v>
      </c>
      <c r="AI23" s="73" t="s">
        <v>84</v>
      </c>
      <c r="AJ23" s="73" t="s">
        <v>85</v>
      </c>
      <c r="AK23" s="73" t="s">
        <v>86</v>
      </c>
      <c r="AL23" s="73" t="s">
        <v>87</v>
      </c>
      <c r="AM23" s="73" t="s">
        <v>88</v>
      </c>
      <c r="AN23" s="73" t="s">
        <v>89</v>
      </c>
      <c r="AO23" s="73" t="s">
        <v>90</v>
      </c>
      <c r="AP23" s="73" t="s">
        <v>91</v>
      </c>
      <c r="AQ23" s="73" t="s">
        <v>92</v>
      </c>
    </row>
    <row r="24" spans="1:43">
      <c r="B24" s="73" t="s">
        <v>124</v>
      </c>
      <c r="C24" s="73" t="s">
        <v>48</v>
      </c>
      <c r="E24" s="73" t="s">
        <v>125</v>
      </c>
      <c r="K24" s="73" t="s">
        <v>126</v>
      </c>
      <c r="L24" s="73" t="s">
        <v>127</v>
      </c>
      <c r="M24" s="73" t="s">
        <v>128</v>
      </c>
      <c r="N24" s="73" t="s">
        <v>129</v>
      </c>
      <c r="O24" s="73" t="s">
        <v>130</v>
      </c>
      <c r="P24" s="73" t="s">
        <v>131</v>
      </c>
      <c r="Q24" s="73" t="s">
        <v>78</v>
      </c>
      <c r="R24" s="73" t="s">
        <v>132</v>
      </c>
      <c r="S24" s="73" t="s">
        <v>133</v>
      </c>
      <c r="T24" s="73" t="s">
        <v>134</v>
      </c>
      <c r="U24" s="73" t="s">
        <v>384</v>
      </c>
      <c r="V24" s="73" t="s">
        <v>135</v>
      </c>
      <c r="W24" s="73" t="s">
        <v>136</v>
      </c>
      <c r="X24" s="73" t="s">
        <v>385</v>
      </c>
      <c r="Y24" s="73" t="s">
        <v>137</v>
      </c>
      <c r="Z24" s="73" t="s">
        <v>138</v>
      </c>
      <c r="AA24" s="73" t="s">
        <v>139</v>
      </c>
      <c r="AB24" s="73" t="s">
        <v>140</v>
      </c>
      <c r="AC24" s="73" t="s">
        <v>141</v>
      </c>
      <c r="AD24" s="73" t="s">
        <v>386</v>
      </c>
      <c r="AE24" s="73" t="s">
        <v>142</v>
      </c>
      <c r="AF24" s="73" t="s">
        <v>143</v>
      </c>
      <c r="AG24" s="73" t="s">
        <v>142</v>
      </c>
      <c r="AH24" s="73" t="s">
        <v>93</v>
      </c>
      <c r="AI24" s="73" t="s">
        <v>144</v>
      </c>
      <c r="AJ24" s="73" t="s">
        <v>78</v>
      </c>
      <c r="AK24" s="73" t="s">
        <v>94</v>
      </c>
      <c r="AL24" s="73" t="s">
        <v>137</v>
      </c>
      <c r="AM24" s="73" t="s">
        <v>138</v>
      </c>
      <c r="AN24" s="73" t="s">
        <v>145</v>
      </c>
      <c r="AO24" s="73" t="s">
        <v>146</v>
      </c>
      <c r="AP24" s="73" t="s">
        <v>147</v>
      </c>
      <c r="AQ24" s="73" t="s">
        <v>148</v>
      </c>
    </row>
    <row r="25" spans="1:43">
      <c r="B25" s="73" t="s">
        <v>149</v>
      </c>
      <c r="C25" s="73" t="s">
        <v>49</v>
      </c>
      <c r="E25" s="73" t="s">
        <v>150</v>
      </c>
      <c r="K25" s="73" t="s">
        <v>151</v>
      </c>
      <c r="L25" s="73" t="s">
        <v>152</v>
      </c>
      <c r="O25" s="73" t="s">
        <v>153</v>
      </c>
      <c r="Q25" s="73" t="s">
        <v>154</v>
      </c>
      <c r="R25" s="73" t="s">
        <v>155</v>
      </c>
      <c r="S25" s="73" t="s">
        <v>156</v>
      </c>
      <c r="T25" s="73" t="s">
        <v>157</v>
      </c>
      <c r="V25" s="73" t="s">
        <v>78</v>
      </c>
      <c r="Y25" s="73" t="s">
        <v>156</v>
      </c>
      <c r="Z25" s="73" t="s">
        <v>158</v>
      </c>
      <c r="AA25" s="73" t="s">
        <v>159</v>
      </c>
      <c r="AB25" s="73" t="s">
        <v>160</v>
      </c>
      <c r="AC25" s="73" t="s">
        <v>161</v>
      </c>
      <c r="AD25" s="73" t="s">
        <v>387</v>
      </c>
      <c r="AE25" s="73" t="s">
        <v>162</v>
      </c>
      <c r="AI25" s="73" t="s">
        <v>163</v>
      </c>
      <c r="AJ25" s="73" t="s">
        <v>164</v>
      </c>
      <c r="AK25" s="73" t="s">
        <v>165</v>
      </c>
    </row>
    <row r="26" spans="1:43">
      <c r="B26" s="73" t="s">
        <v>166</v>
      </c>
      <c r="C26" s="73" t="s">
        <v>50</v>
      </c>
      <c r="E26" s="73" t="s">
        <v>167</v>
      </c>
      <c r="K26" s="73" t="s">
        <v>168</v>
      </c>
      <c r="L26" s="73" t="s">
        <v>169</v>
      </c>
      <c r="O26" s="73" t="s">
        <v>170</v>
      </c>
      <c r="Q26" s="73" t="s">
        <v>171</v>
      </c>
      <c r="R26" s="73" t="s">
        <v>172</v>
      </c>
      <c r="S26" s="73" t="s">
        <v>173</v>
      </c>
      <c r="T26" s="73" t="s">
        <v>174</v>
      </c>
      <c r="V26" s="73" t="s">
        <v>78</v>
      </c>
      <c r="Y26" s="73" t="s">
        <v>173</v>
      </c>
      <c r="Z26" s="73" t="s">
        <v>175</v>
      </c>
      <c r="AA26" s="73" t="s">
        <v>176</v>
      </c>
      <c r="AB26" s="73" t="s">
        <v>177</v>
      </c>
      <c r="AC26" s="73" t="s">
        <v>178</v>
      </c>
      <c r="AD26" s="73" t="s">
        <v>388</v>
      </c>
      <c r="AE26" s="73" t="s">
        <v>179</v>
      </c>
      <c r="AJ26" s="73" t="s">
        <v>180</v>
      </c>
      <c r="AK26" s="73" t="s">
        <v>181</v>
      </c>
    </row>
    <row r="28" spans="1:43">
      <c r="AD28" s="73" t="s">
        <v>182</v>
      </c>
      <c r="AE28" s="73" t="s">
        <v>389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DA048-44D4-4909-AB03-9AB2429A5B65}">
  <dimension ref="A1:E15"/>
  <sheetViews>
    <sheetView workbookViewId="0"/>
  </sheetViews>
  <sheetFormatPr defaultRowHeight="15"/>
  <sheetData>
    <row r="1" spans="1:5">
      <c r="A1" s="73" t="s">
        <v>186</v>
      </c>
      <c r="B1" s="73" t="s">
        <v>1</v>
      </c>
      <c r="C1" s="73" t="s">
        <v>2</v>
      </c>
      <c r="D1" s="73" t="s">
        <v>3</v>
      </c>
    </row>
    <row r="2" spans="1:5">
      <c r="B2" s="73" t="s">
        <v>19</v>
      </c>
      <c r="C2" s="73" t="s">
        <v>4</v>
      </c>
    </row>
    <row r="3" spans="1:5">
      <c r="A3" s="73" t="s">
        <v>0</v>
      </c>
      <c r="B3" s="73" t="s">
        <v>5</v>
      </c>
      <c r="C3" s="73" t="s">
        <v>412</v>
      </c>
    </row>
    <row r="4" spans="1:5">
      <c r="A4" s="73" t="s">
        <v>0</v>
      </c>
      <c r="B4" s="73" t="s">
        <v>6</v>
      </c>
      <c r="C4" s="73" t="s">
        <v>413</v>
      </c>
    </row>
    <row r="5" spans="1:5">
      <c r="A5" s="73" t="s">
        <v>0</v>
      </c>
      <c r="B5" s="73" t="s">
        <v>26</v>
      </c>
      <c r="C5" s="73" t="s">
        <v>97</v>
      </c>
      <c r="D5" s="73" t="s">
        <v>98</v>
      </c>
      <c r="E5" s="73" t="s">
        <v>45</v>
      </c>
    </row>
    <row r="8" spans="1:5">
      <c r="A8" s="73" t="s">
        <v>8</v>
      </c>
      <c r="C8" s="73" t="s">
        <v>99</v>
      </c>
    </row>
    <row r="9" spans="1:5">
      <c r="A9" s="73" t="s">
        <v>9</v>
      </c>
      <c r="C9" s="73" t="s">
        <v>100</v>
      </c>
    </row>
    <row r="10" spans="1:5">
      <c r="B10" s="73" t="s">
        <v>42</v>
      </c>
      <c r="C10" s="73" t="s">
        <v>101</v>
      </c>
    </row>
    <row r="11" spans="1:5">
      <c r="B11" s="73" t="s">
        <v>39</v>
      </c>
      <c r="C11" s="73" t="s">
        <v>101</v>
      </c>
    </row>
    <row r="12" spans="1:5">
      <c r="B12" s="73" t="s">
        <v>43</v>
      </c>
      <c r="C12" s="73" t="s">
        <v>102</v>
      </c>
    </row>
    <row r="13" spans="1:5">
      <c r="B13" s="73" t="s">
        <v>44</v>
      </c>
      <c r="C13" s="73" t="s">
        <v>103</v>
      </c>
      <c r="D13" s="73" t="s">
        <v>104</v>
      </c>
    </row>
    <row r="14" spans="1:5">
      <c r="D14" s="73" t="s">
        <v>105</v>
      </c>
    </row>
    <row r="15" spans="1:5">
      <c r="D15" s="7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2023-03-06T12:11:24Z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