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4F7CC6D0-1D28-4079-BF90-B7AAE231701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9" i="2" l="1"/>
  <c r="W37" i="2"/>
  <c r="W38" i="2"/>
  <c r="AL39" i="2"/>
  <c r="AK39" i="2"/>
  <c r="U39" i="2"/>
  <c r="R39" i="2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AP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AP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AP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AP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AP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E31" i="2"/>
  <c r="AH31" i="2"/>
  <c r="AK31" i="2"/>
  <c r="AL31" i="2"/>
  <c r="AP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AP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AP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C34" i="2"/>
  <c r="AE34" i="2"/>
  <c r="AH34" i="2"/>
  <c r="AK34" i="2"/>
  <c r="AL34" i="2"/>
  <c r="AP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C35" i="2"/>
  <c r="AE35" i="2"/>
  <c r="AH35" i="2"/>
  <c r="AK35" i="2"/>
  <c r="AL35" i="2"/>
  <c r="AP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C36" i="2"/>
  <c r="AE36" i="2"/>
  <c r="AH36" i="2"/>
  <c r="AK36" i="2"/>
  <c r="AL36" i="2"/>
  <c r="AP36" i="2"/>
  <c r="E37" i="2"/>
  <c r="M37" i="2"/>
  <c r="N37" i="2"/>
  <c r="O37" i="2"/>
  <c r="Q37" i="2"/>
  <c r="R37" i="2"/>
  <c r="T37" i="2"/>
  <c r="U37" i="2"/>
  <c r="X37" i="2"/>
  <c r="Y37" i="2"/>
  <c r="Z37" i="2"/>
  <c r="AA37" i="2"/>
  <c r="AC37" i="2" s="1"/>
  <c r="AB37" i="2"/>
  <c r="AD37" i="2"/>
  <c r="AH37" i="2"/>
  <c r="AL37" i="2"/>
  <c r="AM37" i="2"/>
  <c r="E38" i="2"/>
  <c r="M38" i="2"/>
  <c r="N38" i="2"/>
  <c r="O38" i="2"/>
  <c r="Q38" i="2"/>
  <c r="R38" i="2"/>
  <c r="T38" i="2"/>
  <c r="U38" i="2"/>
  <c r="X38" i="2"/>
  <c r="Y38" i="2"/>
  <c r="Z38" i="2"/>
  <c r="AA38" i="2"/>
  <c r="AB38" i="2"/>
  <c r="AD38" i="2"/>
  <c r="AC38" i="2" s="1"/>
  <c r="AL38" i="2"/>
  <c r="AM38" i="2"/>
  <c r="D5" i="1"/>
  <c r="B36" i="2"/>
  <c r="B35" i="2"/>
  <c r="B34" i="2"/>
  <c r="B33" i="2"/>
  <c r="B32" i="2"/>
  <c r="B31" i="2"/>
  <c r="B30" i="2"/>
  <c r="B29" i="2"/>
  <c r="B28" i="2"/>
  <c r="B27" i="2"/>
  <c r="B26" i="2"/>
  <c r="B25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D4" i="2" l="1"/>
  <c r="E4" i="2" s="1"/>
  <c r="D6" i="2"/>
  <c r="E6" i="2" s="1"/>
  <c r="I5" i="2"/>
  <c r="I6" i="2"/>
  <c r="D5" i="2"/>
  <c r="E5" i="2" l="1"/>
  <c r="B38" i="2"/>
  <c r="B24" i="2"/>
  <c r="B37" i="2" l="1"/>
</calcChain>
</file>

<file path=xl/sharedStrings.xml><?xml version="1.0" encoding="utf-8"?>
<sst xmlns="http://schemas.openxmlformats.org/spreadsheetml/2006/main" count="1367" uniqueCount="553">
  <si>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</si>
  <si>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</si>
  <si>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</si>
  <si>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</si>
  <si>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</si>
  <si>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</si>
  <si>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</si>
  <si>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</si>
  <si>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</si>
  <si>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</si>
  <si>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</si>
  <si>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</si>
  <si>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</si>
  <si>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</si>
  <si>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</si>
  <si>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</si>
  <si>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</si>
  <si>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</si>
  <si>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</si>
  <si>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</si>
  <si>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</si>
  <si>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</si>
  <si>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</si>
  <si>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</si>
  <si>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</si>
  <si>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</si>
  <si>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</si>
  <si>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</si>
  <si>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</si>
  <si>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</si>
  <si>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</si>
  <si>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</si>
  <si>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</si>
  <si>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</si>
  <si>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</si>
  <si>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</si>
  <si>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</si>
  <si>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</si>
  <si>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</si>
  <si>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</si>
  <si>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</si>
  <si>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</si>
  <si>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</si>
  <si>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</si>
  <si>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</si>
  <si>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</si>
  <si>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</si>
  <si>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</si>
  <si>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</si>
  <si>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</si>
  <si>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</si>
  <si>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</si>
  <si>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</si>
  <si>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</si>
  <si>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</si>
  <si>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</si>
  <si>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</si>
  <si>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</si>
  <si>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</si>
  <si>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</si>
  <si>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</si>
  <si>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</si>
  <si>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</si>
  <si>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</si>
  <si>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</si>
  <si>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</si>
  <si>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</si>
  <si>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</si>
  <si>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</si>
  <si>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</si>
  <si>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</si>
  <si>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</si>
  <si>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</si>
  <si>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</si>
  <si>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</si>
  <si>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</si>
  <si>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</si>
  <si>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</si>
  <si>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</si>
  <si>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</si>
  <si>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</si>
  <si>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</si>
  <si>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</si>
  <si>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</si>
  <si>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</si>
  <si>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</si>
  <si>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</si>
  <si>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</si>
  <si>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</si>
  <si>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</si>
  <si>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</si>
  <si>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</si>
  <si>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</si>
  <si>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</si>
  <si>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</si>
  <si>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</si>
  <si>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</si>
  <si>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</si>
  <si>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</si>
  <si>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</si>
  <si>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</si>
  <si>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</si>
  <si>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</si>
  <si>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</si>
  <si>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</si>
  <si>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</si>
  <si>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</si>
  <si>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</si>
  <si>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</si>
  <si>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</si>
  <si>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</si>
  <si>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</si>
  <si>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</si>
  <si>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</si>
  <si>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</si>
  <si>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</si>
  <si>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</si>
  <si>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</si>
  <si>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</si>
  <si>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</si>
  <si>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</si>
  <si>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</si>
  <si>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</si>
  <si>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</si>
  <si>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</si>
  <si>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</si>
  <si>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</si>
  <si>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</si>
  <si>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</si>
  <si>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</si>
  <si>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</si>
  <si>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</si>
  <si>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</si>
  <si>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</si>
  <si>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</si>
  <si>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</si>
  <si>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</si>
  <si>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</si>
  <si>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</si>
  <si>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</si>
  <si>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</si>
  <si>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</si>
  <si>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</si>
  <si>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</si>
  <si>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</si>
  <si>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</si>
  <si>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</si>
  <si>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</si>
  <si>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</si>
  <si>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</si>
  <si>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</si>
  <si>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</si>
  <si>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</si>
  <si>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</si>
  <si>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</si>
  <si>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</si>
  <si>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</si>
  <si>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</si>
  <si>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</si>
  <si>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</si>
  <si>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</si>
  <si>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</si>
  <si>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</si>
  <si>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</si>
  <si>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</si>
  <si>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</si>
  <si>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</si>
  <si>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</si>
  <si>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</si>
  <si>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</si>
  <si>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</si>
  <si>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</si>
  <si>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</si>
  <si>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</si>
  <si>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</si>
  <si>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</si>
  <si>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</si>
  <si>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</si>
  <si>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</si>
  <si>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</si>
  <si>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</si>
  <si>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</si>
  <si>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</si>
  <si>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</si>
  <si>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</si>
  <si>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</si>
  <si>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</si>
  <si>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</si>
  <si>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</si>
  <si>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</si>
  <si>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</si>
  <si>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</si>
  <si>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</si>
  <si>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</si>
  <si>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</si>
  <si>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</si>
  <si>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</si>
  <si>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</si>
  <si>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</si>
  <si>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</si>
  <si>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</si>
  <si>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</si>
  <si>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</si>
  <si>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</si>
  <si>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</si>
  <si>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</si>
  <si>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</si>
  <si>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</si>
  <si>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</si>
  <si>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</si>
  <si>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</si>
  <si>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</si>
  <si>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</si>
  <si>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</si>
  <si>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</si>
  <si>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</si>
  <si>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</si>
  <si>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</si>
  <si>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</si>
  <si>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</si>
  <si>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</si>
  <si>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</si>
  <si>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</si>
  <si>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</si>
  <si>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</si>
  <si>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</si>
  <si>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</si>
  <si>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</si>
  <si>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</si>
  <si>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</si>
  <si>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</si>
  <si>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</si>
  <si>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</si>
  <si>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</si>
  <si>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</si>
  <si>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</si>
  <si>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</si>
  <si>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</si>
  <si>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</si>
  <si>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</si>
  <si>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</si>
  <si>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</si>
  <si>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</si>
  <si>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</si>
  <si>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</si>
  <si>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</si>
  <si>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</si>
  <si>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</si>
  <si>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</si>
  <si>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</si>
  <si>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</si>
  <si>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</si>
  <si>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</si>
  <si>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</si>
  <si>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</si>
  <si>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</si>
  <si>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</si>
  <si>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</si>
  <si>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</si>
  <si>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</si>
  <si>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</si>
  <si>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</si>
  <si>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</si>
  <si>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</si>
  <si>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</si>
  <si>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</si>
  <si>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</si>
  <si>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</si>
  <si>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</si>
  <si>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</si>
  <si>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</si>
  <si>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</si>
  <si>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</si>
  <si>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</si>
  <si>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="01/06/2023"</t>
  </si>
  <si>
    <t>="30/06/2023"</t>
  </si>
  <si>
    <t>="""UICACS"","""",""SQL="",""2=DOCNUM"",""33031786"",""14=CUSTREF"",""8000008403"",""14=U_CUSTREF"",""8000008403"",""15=DOCDATE"",""1/6/2023"",""15=TAXDATE"",""1/6/2023"",""14=CARDCODE"",""CI0099-SGD"",""14=CARDNAME"",""INTEGRATED HEALTH INFORMATION SYSTEMS PTE. LTD."",""14=ITEMCODE"",""MS7JQ-"&amp;"00355GLP"",""14=ITEMNAME"",""MS SQLSVRENTCORE SNGL SA MVL 2LIC CORELIC"",""10=QUANTITY"",""10.000000"",""14=U_PONO"",""943760"",""15=U_PODATE"",""31/5/2023"",""10=U_TLINTCOS"",""0.000000"",""2=SLPCODE"",""132"",""14=SLPNAME"",""E0001-CS"",""14=MEMO"",""WENDY KUM CHIOU SZE"",""14=CONTACTNA"&amp;"ME"",""E-INVOICE(AP DIRECT)"",""10=LINETOTAL"",""69941.600000"",""14=U_ENR"","""",""14=U_MSENR"",""S7138270"",""14=U_MSPCN"",""AD5A91AA"",""14=ADDRESS2"",""KWAN CHEE SIANG_x000D_INTEGRATED HEALTH INFORMATION SYSTEMS PTE. LTD. 6 SERANGOON NORTH AVE 5, #01-01/02, SINGAPORE 554910_x000D_KWAN"&amp;" CHEE SIANG_x000D_TEL: 94788798_x000D_FAX: _x000D_EMAIL: kwan.chee.siang@ihis.com.sg"""</t>
  </si>
  <si>
    <t>="""UICACS"","""",""SQL="",""2=DOCNUM"",""33031897"",""14=CUSTREF"",""8000008167"",""14=U_CUSTREF"",""8000008167"",""15=DOCDATE"",""5/6/2023"",""15=TAXDATE"",""5/6/2023"",""14=CARDCODE"",""CI0099-SGD"",""14=CARDNAME"",""INTEGRATED HEALTH INFORMATION SYSTEMS PTE. LTD."",""14=ITEMCODE"",""MS9EA-"&amp;"00264GLP"",""14=ITEMNAME"",""MS WINSVRDCCORE SNGL SA MVL 16LIC CORELIC"",""10=QUANTITY"",""316.000000"",""14=U_PONO"",""943389"",""15=U_PODATE"",""24/3/2023"",""10=U_TLINTCOS"",""0.000000"",""2=SLPCODE"",""132"",""14=SLPNAME"",""E0001-CS"",""14=MEMO"",""WENDY KUM CHIOU SZE"",""14=CONTACTN"&amp;"AME"",""E-INVOICE(AP DIRECT)"",""10=LINETOTAL"",""1268755.800000"",""14=U_ENR"","""",""14=U_MSENR"",""S7138270"",""14=U_MSPCN"",""AD5A91AA"",""14=ADDRESS2"",""GOPAL VENKATESAN_x000D_INTEGRATED HEALTH INFORMATION SYSTEMS PTE. LTD. 6 SERANGOON NORTH AVE 5, #01-01/02, SINGAPORE 554910_x000D_"&amp;"GOPAL VENKATESAN_x000D_TEL: 81480109_x000D_FAX: _x000D_EMAIL: venkatesan.gopal@ihis.com.sg"""</t>
  </si>
  <si>
    <t>="""UICACS"","""",""SQL="",""2=DOCNUM"",""33031910"",""14=CUSTREF"",""8000008337"",""14=U_CUSTREF"",""8000008337"",""15=DOCDATE"",""6/6/2023"",""15=TAXDATE"",""6/6/2023"",""14=CARDCODE"",""CI0099-SGD"",""14=CARDNAME"",""INTEGRATED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LTD."",""14=ITEMCODE"",""MS6VC-"&amp;"01289GLP"",""14=ITEMNAME"",""MS WINRMTDSKTPSRVCSCAL SNGL SA MVL DVCCAL"",""10=QUANTITY"",""12000.000000"",""14=U_PONO"",""943794"",""15=U_PODATE"",""5/6/2023"",""10=U_TLINTCOS"",""0.000000"",""2=SLPCODE"",""132"",""14=SLPNAME"",""E0001-CS"",""14=MEMO"",""WENDY KUM CHIOU SZE"",""14=CONTACT"&amp;"NAME"",""E-INVOICE(AP DIRECT)"",""10=LINETOTAL"",""1164240.000000"",""14=U_ENR"","""",""14=U_MSENR"",""S7138270"",""14=U_MSPCN"",""AD5A91AA"",""14=ADDRESS2"",""ALVIN THENG_x000D_INTEGRATED HEALTH INFORMATION SYSTEMS PTE. LTD. 6 SERANGOON NORTH AVE 5, #01-01/02, SINGAPORE 554910_x000D_ALVI"&amp;"N THENG_x000D_TEL: 96286158_x000D_FAX: _x000D_EMAIL: alvin.theng@ihis.com.sg"""</t>
  </si>
  <si>
    <t>="""UICACS"","""",""SQL="",""2=DOCNUM"",""33031910"",""14=CUSTREF"",""8000008337"",""14=U_CUSTREF"",""8000008337"",""15=DOCDATE"",""6/6/2023"",""15=TAXDATE"",""6/6/2023"",""14=CARDCODE"",""CI0099-SGD"",""14=CARDNAME"",""INTEGRATED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LTD."",""14=ITEMCODE"",""MS9EA-"&amp;"00264GLP"",""14=ITEMNAME"",""MS WINSVRDCCORE SNGL SA MVL 16LIC CORELIC"",""10=QUANTITY"",""152.000000"",""14=U_PONO"",""943794"",""15=U_PODATE"",""5/6/2023"",""10=U_TLINTCOS"",""0.000000"",""2=SLPCODE"",""132"",""14=SLPNAME"",""E0001-CS"",""14=MEMO"",""WENDY KUM CHIOU SZE"",""14=CONTACTNA"&amp;"ME"",""E-INVOICE(AP DIRECT)"",""10=LINETOTAL"",""615473.840000"",""14=U_ENR"","""",""14=U_MSENR"",""S7138270"",""14=U_MSPCN"",""AD5A91AA"",""14=ADDRESS2"",""ALVIN THENG_x000D_INTEGRATED HEALTH INFORMATION SYSTEMS PTE. LTD. 6 SERANGOON NORTH AVE 5, #01-01/02, SINGAPORE 554910_x000D_ALVIN T"&amp;"HENG_x000D_TEL: 96286158_x000D_FAX: _x000D_EMAIL: alvin.theng@ihis.com.sg"""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</si>
  <si>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</si>
  <si>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</si>
  <si>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</si>
  <si>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</si>
  <si>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</si>
  <si>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</si>
  <si>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</si>
  <si>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</si>
  <si>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</si>
  <si>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</si>
  <si>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</si>
  <si>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</si>
  <si>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</si>
  <si>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="""UICACS"","""",""SQL="",""2=DOCNUM"",""33031912"",""14=CUSTREF"",""8000008394"",""14=U_CUSTREF"",""8000008394"",""15=DOCDATE"",""6/6/2023"",""15=TAXDATE"",""6/6/2023"",""14=CARDCODE"",""CI0099-SGD"",""14=CARDNAME"",""INTEGRATED HEALTH INFORMATION SYSTEMS PTE. LTD."",""14=ITEMCODE"",""MS9EA-"&amp;"00263GLP"",""14=ITEMNAME"",""MS WIN SERVER DC CORE SLNG LSA 16L"",""10=QUANTITY"",""60.000000"",""14=U_PONO"",""943790"",""15=U_PODATE"",""31/5/2023"",""10=U_TLINTCOS"",""0.000000"",""2=SLPCODE"",""132"",""14=SLPNAME"",""E0001-CS"",""14=MEMO"",""WENDY KUM CHIOU SZE"",""14=CONTACTNAME"",""E-"&amp;"INVOICE(AP DIRECT)"",""10=LINETOTAL"",""563082.000000"",""14=U_ENR"","""",""14=U_MSENR"",""S7138270"",""14=U_MSPCN"",""AD5A91AA"",""14=ADDRESS2"",""GOPAL VENKATESAN_x000D_INTEGRATED HEALTH INFORMATION SYSTEMS PTE. LTD. 6 SERANGOON NORTH AVE 5, #01-01/02, SINGAPORE 554910_x000D_GOPAL VEN"&amp;"KATESAN_x000D_TEL: 81480109_x000D_FAX: _x000D_EMAIL: venkatesan.gopal@ihis.com.sg"""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</si>
  <si>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</si>
  <si>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</si>
  <si>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</si>
  <si>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</si>
  <si>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</si>
  <si>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</si>
  <si>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</si>
  <si>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</si>
  <si>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</si>
  <si>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</si>
  <si>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</si>
  <si>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</si>
  <si>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</si>
  <si>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</si>
  <si>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</si>
  <si>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LTD."",""14=ITEMCODE"",""MS359-01014GLP"","""&amp;"14=ITEMNAME"",""MS SQL CAL SNGL SA MVL USER CAL"",""10=QUANTITY"",""4.000000"",""14=U_PONO"",""943793"",""15=U_PODATE"",""5/6/2023"",""10=U_TLINTCOS"",""0.000000"",""2=SLPCODE"",""132"",""14=SLPNAME"",""E0001-CS"",""14=MEMO"",""WENDY KUM CHIOU SZE"",""14=CONTACTNAME"",""E-INVOICE(AP DIREC"&amp;"T)"",""10=LINETOTAL"",""490.640000"",""14=U_ENR"","""",""14=U_MSENR"",""S7138270"",""14=U_MSPCN"",""A807846F"",""14=ADDRESS2"",""GARY LIM_x000D_AGENCY FOR INTEGRATED CARE PTE. LTD. NO. 5 MAXWELL ROAD, #10-00, TOWER BLOCK SINGAPORE 069110_x000D_GARY LIM_x000D_TEL: 91117252_x000D_FAX: _x000D_EMAIL: GARY.LI"&amp;"M@IHIS.COM.SG"""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</si>
  <si>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</si>
  <si>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</si>
  <si>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</si>
  <si>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</si>
  <si>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</si>
  <si>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</si>
  <si>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</si>
  <si>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</si>
  <si>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</si>
  <si>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</si>
  <si>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</si>
  <si>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</si>
  <si>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</si>
  <si>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</si>
  <si>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</si>
  <si>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</si>
  <si>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</si>
  <si>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</si>
  <si>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</si>
  <si>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</si>
  <si>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</si>
  <si>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</si>
  <si>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</si>
  <si>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</si>
  <si>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</si>
  <si>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</si>
  <si>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</si>
  <si>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CORELIC"",""10=QUANTITY"",""2.000000"",""14=U_PONO"",""943793"",""15=U_PODATE"",""5/6/2023"",""10=U_TLINTCOS"",""0.000000"",""2=SLPCODE"",""132"",""14=SLPNAME"",""E0001-CS"",""14=MEMO"",""WENDY KUM CHIOU SZE"",""14=CONTACTNAME"",""E-INVOIC"&amp;"E(AP DIRECT)"",""10=LINETOTAL"",""4127.400000"",""14=U_ENR"","""",""14=U_MSENR"",""S7138270"",""14=U_MSPCN"",""A807846F"",""14=ADDRESS2"",""GARY LIM_x000D_AGENCY FOR INTEGRATED CARE PTE. LTD. NO. 5 MAXWELL ROAD, #10-00, TOWER BLOCK SINGAPORE 069110_x000D_GARY LIM_x000D_TEL: 91117252_x000D_FAX: _x000D_EMA"&amp;"IL: GARY.LIM@IHIS.COM.SG"""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</si>
  <si>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</si>
  <si>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</si>
  <si>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</si>
  <si>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</si>
  <si>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</si>
  <si>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</si>
  <si>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</si>
  <si>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</si>
  <si>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</si>
  <si>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</si>
  <si>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</si>
  <si>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</si>
  <si>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</si>
  <si>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</si>
  <si>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</si>
  <si>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</si>
  <si>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</si>
  <si>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</si>
  <si>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</si>
  <si>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</si>
  <si>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</si>
  <si>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</si>
  <si>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</si>
  <si>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</si>
  <si>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</si>
  <si>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</si>
  <si>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</si>
  <si>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LTD."",""14=ITEMCODE"",""MS228-04529GLP"","""&amp;"14=ITEMNAME"",""MS SQLSVRSTD SNGL SA MVL"",""10=QUANTITY"",""1.000000"",""14=U_PONO"",""943793"",""15=U_PODATE"",""5/6/2023"",""10=U_TLINTCOS"",""0.000000"",""2=SLPCODE"",""132"",""14=SLPNAME"",""E0001-CS"",""14=MEMO"",""WENDY KUM CHIOU SZE"",""14=CONTACTNAME"",""E-INVOICE(AP DIRECT)"",""10"&amp;"=LINETOTAL"",""514.850000"",""14=U_ENR"","""",""14=U_MSENR"",""S7138270"",""14=U_MSPCN"",""A807846F"",""14=ADDRESS2"",""GARY LIM_x000D_AGENCY FOR INTEGRATED CARE PTE. LTD. NO. 5 MAXWELL ROAD, #10-00, TOWER BLOCK SINGAPORE 069110_x000D_GARY LIM_x000D_TEL: 91117252_x000D_FAX: _x000D_EMAIL: GARY.LIM@IHIS."&amp;"COM.SG"""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</si>
  <si>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</si>
  <si>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</si>
  <si>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</si>
  <si>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</si>
  <si>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</si>
  <si>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</si>
  <si>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</si>
  <si>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</si>
  <si>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</si>
  <si>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</si>
  <si>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</si>
  <si>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</si>
  <si>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</si>
  <si>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</si>
  <si>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</si>
  <si>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</si>
  <si>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</si>
  <si>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</si>
  <si>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</si>
  <si>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</si>
  <si>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</si>
  <si>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</si>
  <si>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</si>
  <si>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</si>
  <si>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</si>
  <si>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</si>
  <si>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</si>
  <si>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="""UICACS"","""",""SQL="",""2=DOCNUM"",""33031916"",""14=CUSTREF"",""9451012254"",""14=U_CUSTREF"",""9451012254"",""15=DOCDATE"",""6/6/2023"",""15=TAXDATE"",""6/6/2023"",""14=CARDCODE"",""CA0216-SGD"",""14=CARDNAME"",""AGENCY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CORELIC"",""10=QUANTITY"",""2.000000"",""14=U_PONO"",""943793A"",""15=U_PODATE"",""5/6/2023"",""10=U_TLINTCOS"",""0.000000"",""2=SLPCODE"",""132"",""14=SLPNAME"",""E0001-CS"",""14=MEMO"",""WENDY KUM CHIOU SZE"",""14=CONTACTNAME"",""E-INVOI"&amp;"CE(AP DIRECT)"",""10=LINETOTAL"",""4127.400000"",""14=U_ENR"","""",""14=U_MSENR"",""S7138270"",""14=U_MSPCN"",""A807846F"",""14=ADDRESS2"",""DAVID WONG_x000D_AGENCY FOR INTEGRATED CARE PTE. LTD. NO. 5 MAXWELL ROAD, #10-00 TOWER BLOCK, MND COMPLEX, IT DEPARTMENT, SINGAPORE 069110_x000D_M"&amp;"R DAVID WONG/WAI HONG_x000D_TEL: 6603 6850/6879_x000D_FAX: _x000D_EMAIL: DAVID.WONG@AIC.SG"""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</si>
  <si>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</si>
  <si>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</si>
  <si>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</si>
  <si>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</si>
  <si>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</si>
  <si>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</si>
  <si>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</si>
  <si>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</si>
  <si>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</si>
  <si>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</si>
  <si>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</si>
  <si>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</si>
  <si>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</si>
  <si>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</si>
  <si>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</si>
  <si>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</si>
  <si>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</si>
  <si>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</si>
  <si>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</si>
  <si>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</si>
  <si>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</si>
  <si>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</si>
  <si>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</si>
  <si>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</si>
  <si>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</si>
  <si>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</si>
  <si>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</si>
  <si>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="""UICACS"","""",""SQL="",""2=DOCNUM"",""33031996"",""14=CUSTREF"",""8000008444"",""14=U_CUSTREF"",""8000008444"",""15=DOCDATE"",""16/6/2023"",""15=TAXDATE"",""16/6/2023"",""14=CARDCODE"",""CI0099-SGD"",""14=CARDNAME"",""INTEGRATED HEALTH INFORMATION SYSTEMS PTE. LTD."",""14=ITEMCODE"",""MS6V"&amp;"C-01290GLP"",""14=ITEMNAME"",""MS WINRMTDSKTPSRVCSCAL SNGL SA MVL USRCAL"",""10=QUANTITY"",""10.000000"",""14=U_PONO"",""943976A"",""15=U_PODATE"",""12/6/2023"",""10=U_TLINTCOS"",""0.000000"",""2=SLPCODE"",""132"",""14=SLPNAME"",""E0001-CS"",""14=MEMO"",""WENDY KUM CHIOU SZE"",""14=CONTAC"&amp;"TNAME"",""E-INVOICE(AP DIRECT)"",""10=LINETOTAL"",""743.900000"",""14=U_ENR"","""",""14=U_MSENR"",""S7138270"",""14=U_MSPCN"",""AD5A91AA"",""14=ADDRESS2"",""PECK WEI SHENG_x000D_INTEGRATED HEALTH INFORMATION SYSTEMS PTE. LTD. 6 SERANGOON NORTH AVE 5, #01-01/02 SINGAPORE 554910_x000D_PECK "&amp;"WEI SHENG_x000D_TEL: 98216009_x000D_FAX: _x000D_EMAIL: peck.wei.sheng@ihis.com.sg"""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</si>
  <si>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</si>
  <si>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</si>
  <si>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</si>
  <si>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</si>
  <si>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</si>
  <si>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</si>
  <si>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</si>
  <si>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</si>
  <si>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</si>
  <si>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</si>
  <si>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</si>
  <si>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</si>
  <si>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</si>
  <si>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</si>
  <si>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</si>
  <si>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</si>
  <si>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</si>
  <si>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</si>
  <si>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</si>
  <si>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</si>
  <si>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</si>
  <si>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</si>
  <si>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</si>
  <si>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</si>
  <si>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</si>
  <si>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</si>
  <si>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</si>
  <si>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LTD."",""14=ITEMCODE"",""MS7J"&amp;"Q-00355GLP"",""14=ITEMNAME"",""MS SQLSVRENTCORE SNGL SA MVL 2LIC CORELIC"",""10=QUANTITY"",""14.000000"",""14=U_PONO"",""944224"",""15=U_PODATE"",""26/6/2023"",""10=U_TLINTCOS"",""0.000000"",""2=SLPCODE"",""132"",""14=SLPNAME"",""E0001-CS"",""14=MEMO"",""WENDY KUM CHIOU SZE"",""14=CONTACT"&amp;"NAME"",""E-INVOICE(AP DIRECT)"",""10=LINETOTAL"",""140480.480000"",""14=U_ENR"","""",""14=U_MSENR"",""S7138270"",""14=U_MSPCN"",""AD5A91AA"",""14=ADDRESS2"",""TAY HUI WEN_x000D_INTEGRATED HEALTH INFORMATION SYSTEMS PTE. LTD. 6 SERANGOON NORTH AVE 5, #01-01/02 SINGAPORE 554910_x000D_TAY HU"&amp;"I WEN_x000D_TEL: _x000D_FAX: _x000D_EMAIL: tay.hui.wen@ihis.com.sg"""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</si>
  <si>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</si>
  <si>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</si>
  <si>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</si>
  <si>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</si>
  <si>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</si>
  <si>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</si>
  <si>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</si>
  <si>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</si>
  <si>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</si>
  <si>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</si>
  <si>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</si>
  <si>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</si>
  <si>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</si>
  <si>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</si>
  <si>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</si>
  <si>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</si>
  <si>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</si>
  <si>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</si>
  <si>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</si>
  <si>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</si>
  <si>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</si>
  <si>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</si>
  <si>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</si>
  <si>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</si>
  <si>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</si>
  <si>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</si>
  <si>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</si>
  <si>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LTD."",""14=ITEMCODE"",""MS7J"&amp;"Q-00353GLP"",""14=ITEMNAME"",""MS SQLSVRENTCORE SNGL LICSAPK MVL 2LIC CORELIC"",""10=QUANTITY"",""2.000000"",""14=U_PONO"",""944224"",""15=U_PODATE"",""26/6/2023"",""10=U_TLINTCOS"",""0.000000"",""2=SLPCODE"",""132"",""14=SLPNAME"",""E0001-CS"",""14=MEMO"",""WENDY KUM CHIOU SZE"",""14=CON"&amp;"TACTNAME"",""E-INVOICE(AP DIRECT)"",""10=LINETOTAL"",""46824.540000"",""14=U_ENR"","""",""14=U_MSENR"",""S7138270"",""14=U_MSPCN"",""AD5A91AA"",""14=ADDRESS2"",""TAY HUI WEN_x000D_INTEGRATED HEALTH INFORMATION SYSTEMS PTE. LTD. 6 SERANGOON NORTH AVE 5, #01-01/02 SINGAPORE 554910_x000D_TAY"&amp;" HUI WEN_x000D_TEL: _x000D_FAX: _x000D_EMAIL: tay.hui.wen@ihis.com.sg"""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</si>
  <si>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</si>
  <si>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</si>
  <si>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</si>
  <si>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</si>
  <si>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</si>
  <si>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</si>
  <si>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</si>
  <si>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</si>
  <si>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=IFERROR(NF($E36,"U_PONo"),"-")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</si>
  <si>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</si>
  <si>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</si>
  <si>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</si>
  <si>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</si>
  <si>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</si>
  <si>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</si>
  <si>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</si>
  <si>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</si>
  <si>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</si>
  <si>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</si>
  <si>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</si>
  <si>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</si>
  <si>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</si>
  <si>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</si>
  <si>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</si>
  <si>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</si>
  <si>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</si>
  <si>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</si>
  <si>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</si>
  <si>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</si>
  <si>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</si>
  <si>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</si>
  <si>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</si>
  <si>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</si>
  <si>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</si>
  <si>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</si>
  <si>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</si>
  <si>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</si>
  <si>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</si>
  <si>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</si>
  <si>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</si>
  <si>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=IFERROR(NF($E37,"ADDRESS2"),"-")</t>
  </si>
  <si>
    <t>=IFERROR(NF($E37,"U_PODATE"),"-")</t>
  </si>
  <si>
    <t>=IFERROR(NF($E37,"U_PONO"),"-")</t>
  </si>
  <si>
    <t>=IF(M38="","Hide","Show")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</si>
  <si>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</si>
  <si>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</si>
  <si>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</si>
  <si>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</si>
  <si>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</si>
  <si>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</si>
  <si>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</si>
  <si>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</si>
  <si>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</si>
  <si>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</si>
  <si>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</si>
  <si>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</si>
  <si>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</si>
  <si>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=IFERROR(NF($E38,"U_PODATE"),"-")</t>
  </si>
  <si>
    <t>=IFERROR(NF($E38,"U_PONO"),"-")</t>
  </si>
  <si>
    <t>=SUBTOTAL(9,AO24:AO39)</t>
  </si>
  <si>
    <t>=SUBTOTAL(9,AP24:AP39)</t>
  </si>
  <si>
    <t>SA RENEWAL</t>
  </si>
  <si>
    <t>01.07.2023</t>
  </si>
  <si>
    <t>30.06.2026</t>
  </si>
  <si>
    <t>30.06.2025</t>
  </si>
  <si>
    <t>PO RECEIVED IN MAR 2023 BUT CAN ONLY LOAD IN JUN 2023</t>
  </si>
  <si>
    <t>LICENSE WITH SA</t>
  </si>
  <si>
    <t>31.10.2025</t>
  </si>
  <si>
    <t>01.04.2023</t>
  </si>
  <si>
    <t>B97566C8</t>
  </si>
  <si>
    <t>S7138270</t>
  </si>
  <si>
    <t>CZ0032-SGD</t>
  </si>
  <si>
    <t>JANET CHUA</t>
  </si>
  <si>
    <t>1FSS PTE. LTD. 2 BUKIT MERAH CENTRAL #11-01 SINGAPORE 159835</t>
  </si>
  <si>
    <t>31.03.2026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</si>
</sst>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166" fontId="16" fillId="0" borderId="0" xfId="0" applyNumberFormat="1" applyFont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1875" defaultRowHeight="14.4"/>
  <cols>
    <col min="1" max="1" width="21" style="1" hidden="1" customWidth="1"/>
    <col min="2" max="2" width="12.21875" style="4" bestFit="1" customWidth="1"/>
    <col min="3" max="3" width="31.77734375" style="4" customWidth="1"/>
    <col min="4" max="4" width="10.21875" style="4" bestFit="1" customWidth="1"/>
    <col min="5" max="16384" width="9.2187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"01/06/2023"</f>
        <v>01/06/2023</v>
      </c>
    </row>
    <row r="4" spans="1:7">
      <c r="A4" s="1" t="s">
        <v>0</v>
      </c>
      <c r="B4" s="4" t="s">
        <v>6</v>
      </c>
      <c r="C4" s="5" t="str">
        <f>"30/06/2023"</f>
        <v>30/06/2023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01/Jun/2023..30/Jun/2023</v>
      </c>
    </row>
    <row r="9" spans="1:7">
      <c r="A9" s="1" t="s">
        <v>9</v>
      </c>
      <c r="C9" s="3" t="str">
        <f>TEXT($C$3,"yyyyMMdd") &amp; ".." &amp; TEXT($C$4,"yyyyMMdd")</f>
        <v>20230601..20230630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2"/>
  <sheetViews>
    <sheetView tabSelected="1" topLeftCell="K20" zoomScale="82" zoomScaleNormal="82" workbookViewId="0">
      <selection activeCell="AD28" sqref="AD28"/>
    </sheetView>
  </sheetViews>
  <sheetFormatPr defaultColWidth="9.21875" defaultRowHeight="14.4"/>
  <cols>
    <col min="1" max="2" width="17.77734375" style="1" hidden="1" customWidth="1"/>
    <col min="3" max="3" width="15.77734375" style="4" hidden="1" customWidth="1"/>
    <col min="4" max="4" width="20.77734375" style="4" hidden="1" customWidth="1"/>
    <col min="5" max="5" width="23.21875" style="4" hidden="1" customWidth="1"/>
    <col min="6" max="6" width="16.21875" style="4" hidden="1" customWidth="1"/>
    <col min="7" max="7" width="12.77734375" style="4" hidden="1" customWidth="1"/>
    <col min="8" max="8" width="9.21875" style="4" hidden="1" customWidth="1"/>
    <col min="9" max="9" width="20" style="8" hidden="1" customWidth="1"/>
    <col min="10" max="10" width="9.21875" style="4" hidden="1" customWidth="1"/>
    <col min="11" max="11" width="7" style="4" customWidth="1"/>
    <col min="12" max="12" width="6.77734375" style="4" customWidth="1"/>
    <col min="13" max="13" width="10.44140625" style="4" bestFit="1" customWidth="1"/>
    <col min="14" max="14" width="10.77734375" style="21" bestFit="1" customWidth="1"/>
    <col min="15" max="15" width="10.44140625" style="18" customWidth="1"/>
    <col min="16" max="16" width="8.21875" style="18" customWidth="1"/>
    <col min="17" max="17" width="11.6640625" style="4" bestFit="1" customWidth="1"/>
    <col min="18" max="18" width="18.44140625" style="4" customWidth="1"/>
    <col min="19" max="19" width="14" style="45" customWidth="1"/>
    <col min="20" max="20" width="15.88671875" style="45" customWidth="1"/>
    <col min="21" max="21" width="13.88671875" style="45" bestFit="1" customWidth="1"/>
    <col min="22" max="22" width="9.77734375" style="45" bestFit="1" customWidth="1"/>
    <col min="23" max="23" width="9.5546875" style="45" customWidth="1"/>
    <col min="24" max="24" width="16.77734375" style="4" hidden="1" customWidth="1"/>
    <col min="25" max="25" width="68" style="4" hidden="1" customWidth="1"/>
    <col min="26" max="26" width="7.33203125" style="4" customWidth="1"/>
    <col min="27" max="27" width="9.77734375" style="60" bestFit="1" customWidth="1"/>
    <col min="28" max="28" width="18" style="4" customWidth="1"/>
    <col min="29" max="29" width="9.77734375" style="4" customWidth="1"/>
    <col min="30" max="30" width="16.21875" style="4" customWidth="1"/>
    <col min="31" max="31" width="8.44140625" style="21" customWidth="1"/>
    <col min="32" max="32" width="14.21875" style="4" customWidth="1"/>
    <col min="33" max="33" width="11.21875" style="21" customWidth="1"/>
    <col min="34" max="34" width="18" style="4" customWidth="1"/>
    <col min="35" max="35" width="12.5546875" style="4" customWidth="1"/>
    <col min="36" max="36" width="3.44140625" style="21" customWidth="1"/>
    <col min="37" max="37" width="14.44140625" style="4" customWidth="1"/>
    <col min="38" max="38" width="48.77734375" style="4" bestFit="1" customWidth="1"/>
    <col min="39" max="39" width="12.5546875" style="4" bestFit="1" customWidth="1"/>
    <col min="40" max="40" width="14.21875" style="4" customWidth="1"/>
    <col min="41" max="41" width="11.21875" style="35" bestFit="1" customWidth="1"/>
    <col min="42" max="42" width="14.77734375" style="35" customWidth="1"/>
    <col min="43" max="46" width="9.21875" style="4"/>
    <col min="47" max="48" width="9.21875" style="4" hidden="1" customWidth="1"/>
    <col min="49" max="16384" width="9.2187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20230601..20230630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6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6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124.8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"""UICACS"","""",""SQL="",""2=DOCNUM"",""33031786"",""14=CUSTREF"",""8000008403"",""14=U_CUSTREF"",""8000008403"",""15=DOCDATE"",""1/6/2023"",""15=TAXDATE"",""1/6/2023"",""14=CARDCODE"",""CI0099-SGD"",""14=CARDNAME"",""INTEGRATED HEALTH INFORMATION SYSTEMS PTE. LTD."",""14=ITEMCODE"",""MS7JQ-"&amp;"00355GLP"",""14=ITEMNAME"",""MS SQLSVRENTCORE SNGL SA MVL 2LIC CORELIC"",""10=QUANTITY"",""9.000000"",""14=U_PONO"",""943760"",""15=U_PODATE"",""31/5/2023"",""10=U_TLINTCOS"",""0.000000"",""2=SLPCODE"",""132"",""14=SLPNAME"",""E0001-CS"",""14=MEMO"",""WENDY KUM CHIOU SZE"",""14=CONTACTNAM"&amp;"E"",""E-INVOICE(AP DIRECT)"",""10=LINETOTAL"",""62947.440000"",""14=U_ENR"","""",""14=U_MSENR"",""S7138270"",""14=U_MSPCN"",""AD5A91AA"",""14=ADDRESS2"",""KWAN CHEE SIANG_x000D_INTEGRATED HEALTH INFORMATION SYSTEMS PTE. LTD. 6 SERANGOON NORTH AVE 5, #01-01/02, SINGAPORE 554910_x000D_KWAN "&amp;"CHEE SIANG_x000D_TEL: 94788798_x000D_FAX: _x000D_EMAIL: kwan.chee.siang@ihis.com.sg"""</f>
        <v>"UICACS","","SQL=","2=DOCNUM","33031786","14=CUSTREF","8000008403","14=U_CUSTREF","8000008403","15=DOCDATE","1/6/2023","15=TAXDATE","1/6/2023","14=CARDCODE","CI0099-SGD","14=CARDNAME","INTEGRATED HEALTH INFORMATION SYSTEMS PTE. LTD.","14=ITEMCODE","MS7JQ-00355GLP","14=ITEMNAME","MS SQLSVRENTCORE SNGL SA MVL 2LIC CORELIC","10=QUANTITY","9.000000","14=U_PONO","943760","15=U_PODATE","31/5/2023","10=U_TLINTCOS","0.000000","2=SLPCODE","132","14=SLPNAME","E0001-CS","14=MEMO","WENDY KUM CHIOU SZE","14=CONTACTNAME","E-INVOICE(AP DIRECT)","10=LINETOTAL","62947.440000","14=U_ENR","","14=U_MSENR","S7138270","14=U_MSPCN","AD5A91AA","14=ADDRESS2","KWAN CHEE SIANG_x000D_INTEGRATED HEALTH INFORMATION SYSTEMS PTE. LTD. 6 SERANGOON NORTH AVE 5, #01-01/02, SINGAPORE 554910_x000D_KWAN CHEE SIANG_x000D_TEL: 94788798_x000D_FAX: _x000D_EMAIL: kwan.chee.siang@ihis.com.sg"</v>
      </c>
      <c r="K24" s="4">
        <f t="shared" ref="K24:K36" si="0">MONTH(N24)</f>
        <v>6</v>
      </c>
      <c r="L24" s="4">
        <f t="shared" ref="L24:L36" si="1">YEAR(N24)</f>
        <v>2023</v>
      </c>
      <c r="M24" s="4">
        <v>33031786</v>
      </c>
      <c r="N24" s="38">
        <v>45078</v>
      </c>
      <c r="O24" s="4" t="str">
        <f t="shared" ref="O24:O36" si="2">"S7138270"</f>
        <v>S7138270</v>
      </c>
      <c r="P24" s="4" t="str">
        <f t="shared" ref="P24:P29" si="3">"AD5A91AA"</f>
        <v>AD5A91AA</v>
      </c>
      <c r="Q24" s="4" t="str">
        <f t="shared" ref="Q24:Q29" si="4">"CI0099-SGD"</f>
        <v>CI0099-SGD</v>
      </c>
      <c r="R24" s="4" t="str">
        <f t="shared" ref="R24:R29" si="5">"INTEGRATED HEALTH INFORMATION SYSTEMS PTE. LTD."</f>
        <v>INTEGRATED HEALTH INFORMATION SYSTEMS PTE. LTD.</v>
      </c>
      <c r="S24" s="50" t="str">
        <f>"943760"</f>
        <v>943760</v>
      </c>
      <c r="T24" s="50">
        <v>45077</v>
      </c>
      <c r="U24" s="50" t="str">
        <f>"8000008403"</f>
        <v>8000008403</v>
      </c>
      <c r="V24" s="50">
        <v>45078</v>
      </c>
      <c r="W24" s="51">
        <f t="shared" ref="W24:W39" si="6">SUM(N24-T24)</f>
        <v>1</v>
      </c>
      <c r="X24" s="65" t="str">
        <f>"MS7JQ-00355GLP"</f>
        <v>MS7JQ-00355GLP</v>
      </c>
      <c r="Y24" s="65" t="str">
        <f>"MS SQLSVRENTCORE SNGL SA MVL 2LIC CORELIC"</f>
        <v>MS SQLSVRENTCORE SNGL SA MVL 2LIC CORELIC</v>
      </c>
      <c r="Z24" s="65" t="str">
        <f t="shared" ref="Z24:Z36" si="7">"WENDY KUM CHIOU SZE"</f>
        <v>WENDY KUM CHIOU SZE</v>
      </c>
      <c r="AA24" s="60">
        <v>9</v>
      </c>
      <c r="AB24" s="65" t="str">
        <f t="shared" ref="AB24:AB36" si="8">"E-INVOICE(AP DIRECT)"</f>
        <v>E-INVOICE(AP DIRECT)</v>
      </c>
      <c r="AC24" s="37">
        <f t="shared" ref="AC24:AC38" si="9">IFERROR(AD24/AA24,0)</f>
        <v>6994.16</v>
      </c>
      <c r="AD24" s="37">
        <v>62947.44</v>
      </c>
      <c r="AE24" s="63" t="str">
        <f t="shared" ref="AE24:AE36" si="10">"-"</f>
        <v>-</v>
      </c>
      <c r="AF24" s="37">
        <v>62947.44</v>
      </c>
      <c r="AG24" s="63" t="s">
        <v>95</v>
      </c>
      <c r="AH24" s="67" t="str">
        <f>"KWAN CHEE SIANG_x000D_INTEGRATED HEALTH INFORMATION SYSTEMS PTE. LTD. 6 SERANGOON NORTH AVE 5, #01-01/02, SINGAPORE 554910_x000D_KWAN CHEE SIANG_x000D_TEL: 94788798_x000D_FAX: _x000D_EMAIL: kwan.chee.siang@ihis.com.sg"</f>
        <v>KWAN CHEE SIANG_x000D_INTEGRATED HEALTH INFORMATION SYSTEMS PTE. LTD. 6 SERANGOON NORTH AVE 5, #01-01/02, SINGAPORE 554910_x000D_KWAN CHEE SIANG_x000D_TEL: 94788798_x000D_FAX: _x000D_EMAIL: kwan.chee.siang@ihis.com.sg</v>
      </c>
      <c r="AI24" s="18"/>
      <c r="AJ24" s="63" t="s">
        <v>96</v>
      </c>
      <c r="AK24" s="4" t="str">
        <f>"MS7JQ-00355GLP"</f>
        <v>MS7JQ-00355GLP</v>
      </c>
      <c r="AL24" s="4" t="str">
        <f>"MS SQLSVRENTCORE SNGL SA MVL 2LIC CORELIC"</f>
        <v>MS SQLSVRENTCORE SNGL SA MVL 2LIC CORELIC</v>
      </c>
      <c r="AM24" s="4" t="s">
        <v>539</v>
      </c>
      <c r="AN24" s="4" t="s">
        <v>540</v>
      </c>
      <c r="AO24" s="4" t="s">
        <v>542</v>
      </c>
      <c r="AP24" s="4" t="str">
        <f t="shared" ref="AP24:AP36" si="11">"-"</f>
        <v>-</v>
      </c>
    </row>
    <row r="25" spans="1:42">
      <c r="A25" s="1" t="s">
        <v>136</v>
      </c>
      <c r="B25" s="1" t="str">
        <f t="shared" ref="B25:B36" si="12">IF(M25="","Hide","Show")</f>
        <v>Show</v>
      </c>
      <c r="C25" s="4" t="s">
        <v>48</v>
      </c>
      <c r="E25" s="13" t="str">
        <f>"""UICACS"","""",""SQL="",""2=DOCNUM"",""33031786"",""14=CUSTREF"",""8000008403"",""14=U_CUSTREF"",""8000008403"",""15=DOCDATE"",""1/6/2023"",""15=TAXDATE"",""1/6/2023"",""14=CARDCODE"",""CI0099-SGD"",""14=CARDNAME"",""INTEGRATED HEALTH INFORMATION SYSTEMS PTE. LTD."",""14=ITEMCODE"",""MS7JQ-"&amp;"00355GLP"",""14=ITEMNAME"",""MS SQLSVRENTCORE SNGL SA MVL 2LIC CORELIC"",""10=QUANTITY"",""10.000000"",""14=U_PONO"",""943760"",""15=U_PODATE"",""31/5/2023"",""10=U_TLINTCOS"",""0.000000"",""2=SLPCODE"",""132"",""14=SLPNAME"",""E0001-CS"",""14=MEMO"",""WENDY KUM CHIOU SZE"",""14=CONTACTNA"&amp;"ME"",""E-INVOICE(AP DIRECT)"",""10=LINETOTAL"",""69941.600000"",""14=U_ENR"","""",""14=U_MSENR"",""S7138270"",""14=U_MSPCN"",""AD5A91AA"",""14=ADDRESS2"",""KWAN CHEE SIANG_x000D_INTEGRATED HEALTH INFORMATION SYSTEMS PTE. LTD. 6 SERANGOON NORTH AVE 5, #01-01/02, SINGAPORE 554910_x000D_KWAN"&amp;" CHEE SIANG_x000D_TEL: 94788798_x000D_FAX: _x000D_EMAIL: kwan.chee.siang@ihis.com.sg"""</f>
        <v>"UICACS","","SQL=","2=DOCNUM","33031786","14=CUSTREF","8000008403","14=U_CUSTREF","8000008403","15=DOCDATE","1/6/2023","15=TAXDATE","1/6/2023","14=CARDCODE","CI0099-SGD","14=CARDNAME","INTEGRATED HEALTH INFORMATION SYSTEMS PTE. LTD.","14=ITEMCODE","MS7JQ-00355GLP","14=ITEMNAME","MS SQLSVRENTCORE SNGL SA MVL 2LIC CORELIC","10=QUANTITY","10.000000","14=U_PONO","943760","15=U_PODATE","31/5/2023","10=U_TLINTCOS","0.000000","2=SLPCODE","132","14=SLPNAME","E0001-CS","14=MEMO","WENDY KUM CHIOU SZE","14=CONTACTNAME","E-INVOICE(AP DIRECT)","10=LINETOTAL","69941.600000","14=U_ENR","","14=U_MSENR","S7138270","14=U_MSPCN","AD5A91AA","14=ADDRESS2","KWAN CHEE SIANG_x000D_INTEGRATED HEALTH INFORMATION SYSTEMS PTE. LTD. 6 SERANGOON NORTH AVE 5, #01-01/02, SINGAPORE 554910_x000D_KWAN CHEE SIANG_x000D_TEL: 94788798_x000D_FAX: _x000D_EMAIL: kwan.chee.siang@ihis.com.sg"</v>
      </c>
      <c r="K25" s="4">
        <f t="shared" si="0"/>
        <v>6</v>
      </c>
      <c r="L25" s="4">
        <f t="shared" si="1"/>
        <v>2023</v>
      </c>
      <c r="M25" s="4">
        <v>33031786</v>
      </c>
      <c r="N25" s="38">
        <v>45078</v>
      </c>
      <c r="O25" s="4" t="str">
        <f t="shared" si="2"/>
        <v>S7138270</v>
      </c>
      <c r="P25" s="4" t="str">
        <f t="shared" si="3"/>
        <v>AD5A91AA</v>
      </c>
      <c r="Q25" s="4" t="str">
        <f t="shared" si="4"/>
        <v>CI0099-SGD</v>
      </c>
      <c r="R25" s="4" t="str">
        <f t="shared" si="5"/>
        <v>INTEGRATED HEALTH INFORMATION SYSTEMS PTE. LTD.</v>
      </c>
      <c r="S25" s="50" t="str">
        <f>"943760"</f>
        <v>943760</v>
      </c>
      <c r="T25" s="50">
        <v>45077</v>
      </c>
      <c r="U25" s="50" t="str">
        <f>"8000008403"</f>
        <v>8000008403</v>
      </c>
      <c r="V25" s="50">
        <v>45078</v>
      </c>
      <c r="W25" s="51">
        <f t="shared" si="6"/>
        <v>1</v>
      </c>
      <c r="X25" s="65" t="str">
        <f>"MS7JQ-00355GLP"</f>
        <v>MS7JQ-00355GLP</v>
      </c>
      <c r="Y25" s="65" t="str">
        <f>"MS SQLSVRENTCORE SNGL SA MVL 2LIC CORELIC"</f>
        <v>MS SQLSVRENTCORE SNGL SA MVL 2LIC CORELIC</v>
      </c>
      <c r="Z25" s="65" t="str">
        <f t="shared" si="7"/>
        <v>WENDY KUM CHIOU SZE</v>
      </c>
      <c r="AA25" s="60">
        <v>10</v>
      </c>
      <c r="AB25" s="65" t="str">
        <f t="shared" si="8"/>
        <v>E-INVOICE(AP DIRECT)</v>
      </c>
      <c r="AC25" s="37">
        <f t="shared" si="9"/>
        <v>6994.1600000000008</v>
      </c>
      <c r="AD25" s="37">
        <v>69941.600000000006</v>
      </c>
      <c r="AE25" s="63" t="str">
        <f t="shared" si="10"/>
        <v>-</v>
      </c>
      <c r="AF25" s="37">
        <v>69941.600000000006</v>
      </c>
      <c r="AG25" s="63" t="s">
        <v>95</v>
      </c>
      <c r="AH25" s="67" t="str">
        <f>"KWAN CHEE SIANG_x000D_INTEGRATED HEALTH INFORMATION SYSTEMS PTE. LTD. 6 SERANGOON NORTH AVE 5, #01-01/02, SINGAPORE 554910_x000D_KWAN CHEE SIANG_x000D_TEL: 94788798_x000D_FAX: _x000D_EMAIL: kwan.chee.siang@ihis.com.sg"</f>
        <v>KWAN CHEE SIANG_x000D_INTEGRATED HEALTH INFORMATION SYSTEMS PTE. LTD. 6 SERANGOON NORTH AVE 5, #01-01/02, SINGAPORE 554910_x000D_KWAN CHEE SIANG_x000D_TEL: 94788798_x000D_FAX: _x000D_EMAIL: kwan.chee.siang@ihis.com.sg</v>
      </c>
      <c r="AI25" s="18"/>
      <c r="AJ25" s="63" t="s">
        <v>96</v>
      </c>
      <c r="AK25" s="4" t="str">
        <f>"MS7JQ-00355GLP"</f>
        <v>MS7JQ-00355GLP</v>
      </c>
      <c r="AL25" s="4" t="str">
        <f>"MS SQLSVRENTCORE SNGL SA MVL 2LIC CORELIC"</f>
        <v>MS SQLSVRENTCORE SNGL SA MVL 2LIC CORELIC</v>
      </c>
      <c r="AM25" s="4" t="s">
        <v>539</v>
      </c>
      <c r="AN25" s="4" t="s">
        <v>540</v>
      </c>
      <c r="AO25" s="4" t="s">
        <v>542</v>
      </c>
      <c r="AP25" s="4" t="str">
        <f t="shared" si="11"/>
        <v>-</v>
      </c>
    </row>
    <row r="26" spans="1:42">
      <c r="A26" s="1" t="s">
        <v>136</v>
      </c>
      <c r="B26" s="1" t="str">
        <f t="shared" si="12"/>
        <v>Show</v>
      </c>
      <c r="C26" s="4" t="s">
        <v>48</v>
      </c>
      <c r="E26" s="13" t="str">
        <f>"""UICACS"","""",""SQL="",""2=DOCNUM"",""33031897"",""14=CUSTREF"",""8000008167"",""14=U_CUSTREF"",""8000008167"",""15=DOCDATE"",""5/6/2023"",""15=TAXDATE"",""5/6/2023"",""14=CARDCODE"",""CI0099-SGD"",""14=CARDNAME"",""INTEGRATED HEALTH INFORMATION SYSTEMS PTE. LTD."",""14=ITEMCODE"",""MS9EA-"&amp;"00264GLP"",""14=ITEMNAME"",""MS WINSVRDCCORE SNGL SA MVL 16LIC CORELIC"",""10=QUANTITY"",""316.000000"",""14=U_PONO"",""943389"",""15=U_PODATE"",""24/3/2023"",""10=U_TLINTCOS"",""0.000000"",""2=SLPCODE"",""132"",""14=SLPNAME"",""E0001-CS"",""14=MEMO"",""WENDY KUM CHIOU SZE"",""14=CONTACTN"&amp;"AME"",""E-INVOICE(AP DIRECT)"",""10=LINETOTAL"",""1268755.800000"",""14=U_ENR"","""",""14=U_MSENR"",""S7138270"",""14=U_MSPCN"",""AD5A91AA"",""14=ADDRESS2"",""GOPAL VENKATESAN_x000D_INTEGRATED HEALTH INFORMATION SYSTEMS PTE. LTD. 6 SERANGOON NORTH AVE 5, #01-01/02, SINGAPORE 554910_x000D_"&amp;"GOPAL VENKATESAN_x000D_TEL: 81480109_x000D_FAX: _x000D_EMAIL: venkatesan.gopal@ihis.com.sg"""</f>
        <v>"UICACS","","SQL=","2=DOCNUM","33031897","14=CUSTREF","8000008167","14=U_CUSTREF","8000008167","15=DOCDATE","5/6/2023","15=TAXDATE","5/6/2023","14=CARDCODE","CI0099-SGD","14=CARDNAME","INTEGRATED HEALTH INFORMATION SYSTEMS PTE. LTD.","14=ITEMCODE","MS9EA-00264GLP","14=ITEMNAME","MS WINSVRDCCORE SNGL SA MVL 16LIC CORELIC","10=QUANTITY","316.000000","14=U_PONO","943389","15=U_PODATE","24/3/2023","10=U_TLINTCOS","0.000000","2=SLPCODE","132","14=SLPNAME","E0001-CS","14=MEMO","WENDY KUM CHIOU SZE","14=CONTACTNAME","E-INVOICE(AP DIRECT)","10=LINETOTAL","1268755.800000","14=U_ENR","","14=U_MSENR","S7138270","14=U_MSPCN","AD5A91AA","14=ADDRESS2","GOPAL VENKATESAN_x000D_INTEGRATED HEALTH INFORMATION SYSTEMS PTE. LTD. 6 SERANGOON NORTH AVE 5, #01-01/02, SINGAPORE 554910_x000D_GOPAL VENKATESAN_x000D_TEL: 81480109_x000D_FAX: _x000D_EMAIL: venkatesan.gopal@ihis.com.sg"</v>
      </c>
      <c r="K26" s="4">
        <f t="shared" si="0"/>
        <v>6</v>
      </c>
      <c r="L26" s="4">
        <f t="shared" si="1"/>
        <v>2023</v>
      </c>
      <c r="M26" s="4">
        <v>33031897</v>
      </c>
      <c r="N26" s="38">
        <v>45082</v>
      </c>
      <c r="O26" s="4" t="str">
        <f t="shared" si="2"/>
        <v>S7138270</v>
      </c>
      <c r="P26" s="4" t="str">
        <f t="shared" si="3"/>
        <v>AD5A91AA</v>
      </c>
      <c r="Q26" s="4" t="str">
        <f t="shared" si="4"/>
        <v>CI0099-SGD</v>
      </c>
      <c r="R26" s="4" t="str">
        <f t="shared" si="5"/>
        <v>INTEGRATED HEALTH INFORMATION SYSTEMS PTE. LTD.</v>
      </c>
      <c r="S26" s="50" t="str">
        <f>"943389"</f>
        <v>943389</v>
      </c>
      <c r="T26" s="50">
        <v>45009</v>
      </c>
      <c r="U26" s="50" t="str">
        <f>"8000008167"</f>
        <v>8000008167</v>
      </c>
      <c r="V26" s="50">
        <v>45082</v>
      </c>
      <c r="W26" s="51">
        <f t="shared" si="6"/>
        <v>73</v>
      </c>
      <c r="X26" s="65" t="str">
        <f>"MS9EA-00264GLP"</f>
        <v>MS9EA-00264GLP</v>
      </c>
      <c r="Y26" s="65" t="str">
        <f>"MS WINSVRDCCORE SNGL SA MVL 16LIC CORELIC"</f>
        <v>MS WINSVRDCCORE SNGL SA MVL 16LIC CORELIC</v>
      </c>
      <c r="Z26" s="65" t="str">
        <f t="shared" si="7"/>
        <v>WENDY KUM CHIOU SZE</v>
      </c>
      <c r="AA26" s="60">
        <v>316</v>
      </c>
      <c r="AB26" s="65" t="str">
        <f t="shared" si="8"/>
        <v>E-INVOICE(AP DIRECT)</v>
      </c>
      <c r="AC26" s="37">
        <f t="shared" si="9"/>
        <v>4015.05</v>
      </c>
      <c r="AD26" s="37">
        <v>1268755.8</v>
      </c>
      <c r="AE26" s="63" t="str">
        <f t="shared" si="10"/>
        <v>-</v>
      </c>
      <c r="AF26" s="37">
        <v>1268755.8</v>
      </c>
      <c r="AG26" s="63" t="s">
        <v>95</v>
      </c>
      <c r="AH26" s="67" t="str">
        <f>"GOPAL VENKATESAN_x000D_INTEGRATED HEALTH INFORMATION SYSTEMS PTE. LTD. 6 SERANGOON NORTH AVE 5, #01-01/02, SINGAPORE 554910_x000D_GOPAL VENKATESAN_x000D_TEL: 81480109_x000D_FAX: _x000D_EMAIL: venkatesan.gopal@ihis.com.sg"</f>
        <v>GOPAL VENKATESAN_x000D_INTEGRATED HEALTH INFORMATION SYSTEMS PTE. LTD. 6 SERANGOON NORTH AVE 5, #01-01/02, SINGAPORE 554910_x000D_GOPAL VENKATESAN_x000D_TEL: 81480109_x000D_FAX: _x000D_EMAIL: venkatesan.gopal@ihis.com.sg</v>
      </c>
      <c r="AI26" s="18"/>
      <c r="AJ26" s="63" t="s">
        <v>96</v>
      </c>
      <c r="AK26" s="4" t="str">
        <f>"MS9EA-00264GLP"</f>
        <v>MS9EA-00264GLP</v>
      </c>
      <c r="AL26" s="4" t="str">
        <f>"MS WINSVRDCCORE SNGL SA MVL 16LIC CORELIC"</f>
        <v>MS WINSVRDCCORE SNGL SA MVL 16LIC CORELIC</v>
      </c>
      <c r="AM26" s="4" t="s">
        <v>539</v>
      </c>
      <c r="AN26" s="4" t="s">
        <v>540</v>
      </c>
      <c r="AO26" s="4" t="s">
        <v>541</v>
      </c>
      <c r="AP26" s="4" t="s">
        <v>543</v>
      </c>
    </row>
    <row r="27" spans="1:42">
      <c r="A27" s="1" t="s">
        <v>136</v>
      </c>
      <c r="B27" s="1" t="str">
        <f t="shared" si="12"/>
        <v>Show</v>
      </c>
      <c r="C27" s="4" t="s">
        <v>48</v>
      </c>
      <c r="E27" s="13" t="str">
        <f>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LTD."",""14=ITEMCODE"",""MS6VC-"&amp;"01289GLP"",""14=ITEMNAME"",""MS WINRMTDSKTPSRVCSCAL SNGL SA MVL DVCCAL"",""10=QUANTITY"",""12000.000000"",""14=U_PONO"",""943794"",""15=U_PODATE"",""5/6/2023"",""10=U_TLINTCOS"",""0.000000"",""2=SLPCODE"",""132"",""14=SLPNAME"",""E0001-CS"",""14=MEMO"",""WENDY KUM CHIOU SZE"",""14=CONTACT"&amp;"NAME"",""E-INVOICE(AP DIRECT)"",""10=LINETOTAL"",""1164240.000000"",""14=U_ENR"","""",""14=U_MSENR"",""S7138270"",""14=U_MSPCN"",""AD5A91AA"",""14=ADDRESS2"",""ALVIN THENG_x000D_INTEGRATED HEALTH INFORMATION SYSTEMS PTE. LTD. 6 SERANGOON NORTH AVE 5, #01-01/02, SINGAPORE 554910_x000D_ALVI"&amp;"N THENG_x000D_TEL: 96286158_x000D_FAX: _x000D_EMAIL: alvin.theng@ihis.com.sg"""</f>
        <v>"UICACS","","SQL=","2=DOCNUM","33031910","14=CUSTREF","8000008337","14=U_CUSTREF","8000008337","15=DOCDATE","6/6/2023","15=TAXDATE","6/6/2023","14=CARDCODE","CI0099-SGD","14=CARDNAME","INTEGRATED HEALTH INFORMATION SYSTEMS PTE. LTD.","14=ITEMCODE","MS6VC-01289GLP","14=ITEMNAME","MS WINRMTDSKTPSRVCSCAL SNGL SA MVL DVCCAL","10=QUANTITY","12000.000000","14=U_PONO","943794","15=U_PODATE","5/6/2023","10=U_TLINTCOS","0.000000","2=SLPCODE","132","14=SLPNAME","E0001-CS","14=MEMO","WENDY KUM CHIOU SZE","14=CONTACTNAME","E-INVOICE(AP DIRECT)","10=LINETOTAL","1164240.000000","14=U_ENR","","14=U_MSENR","S7138270","14=U_MSPCN","AD5A91AA","14=ADDRESS2","ALVIN THENG_x000D_INTEGRATED HEALTH INFORMATION SYSTEMS PTE. LTD. 6 SERANGOON NORTH AVE 5, #01-01/02, SINGAPORE 554910_x000D_ALVIN THENG_x000D_TEL: 96286158_x000D_FAX: _x000D_EMAIL: alvin.theng@ihis.com.sg"</v>
      </c>
      <c r="K27" s="4">
        <f t="shared" si="0"/>
        <v>6</v>
      </c>
      <c r="L27" s="4">
        <f t="shared" si="1"/>
        <v>2023</v>
      </c>
      <c r="M27" s="4">
        <v>33031910</v>
      </c>
      <c r="N27" s="38">
        <v>45083</v>
      </c>
      <c r="O27" s="4" t="str">
        <f t="shared" si="2"/>
        <v>S7138270</v>
      </c>
      <c r="P27" s="4" t="str">
        <f t="shared" si="3"/>
        <v>AD5A91AA</v>
      </c>
      <c r="Q27" s="4" t="str">
        <f t="shared" si="4"/>
        <v>CI0099-SGD</v>
      </c>
      <c r="R27" s="4" t="str">
        <f t="shared" si="5"/>
        <v>INTEGRATED HEALTH INFORMATION SYSTEMS PTE. LTD.</v>
      </c>
      <c r="S27" s="50" t="str">
        <f>"943794"</f>
        <v>943794</v>
      </c>
      <c r="T27" s="50">
        <v>45082</v>
      </c>
      <c r="U27" s="50" t="str">
        <f>"8000008337"</f>
        <v>8000008337</v>
      </c>
      <c r="V27" s="50">
        <v>45083</v>
      </c>
      <c r="W27" s="51">
        <f t="shared" si="6"/>
        <v>1</v>
      </c>
      <c r="X27" s="65" t="str">
        <f>"MS6VC-01289GLP"</f>
        <v>MS6VC-01289GLP</v>
      </c>
      <c r="Y27" s="65" t="str">
        <f>"MS WINRMTDSKTPSRVCSCAL SNGL SA MVL DVCCAL"</f>
        <v>MS WINRMTDSKTPSRVCSCAL SNGL SA MVL DVCCAL</v>
      </c>
      <c r="Z27" s="65" t="str">
        <f t="shared" si="7"/>
        <v>WENDY KUM CHIOU SZE</v>
      </c>
      <c r="AA27" s="60">
        <v>12000</v>
      </c>
      <c r="AB27" s="65" t="str">
        <f t="shared" si="8"/>
        <v>E-INVOICE(AP DIRECT)</v>
      </c>
      <c r="AC27" s="37">
        <f t="shared" si="9"/>
        <v>97.02</v>
      </c>
      <c r="AD27" s="37">
        <v>1164240</v>
      </c>
      <c r="AE27" s="63" t="str">
        <f t="shared" si="10"/>
        <v>-</v>
      </c>
      <c r="AF27" s="37">
        <v>1164240</v>
      </c>
      <c r="AG27" s="63" t="s">
        <v>95</v>
      </c>
      <c r="AH27" s="67" t="str">
        <f>"ALVIN THENG_x000D_INTEGRATED HEALTH INFORMATION SYSTEMS PTE. LTD. 6 SERANGOON NORTH AVE 5, #01-01/02, SINGAPORE 554910_x000D_ALVIN THENG_x000D_TEL: 96286158_x000D_FAX: _x000D_EMAIL: alvin.theng@ihis.com.sg"</f>
        <v>ALVIN THENG_x000D_INTEGRATED HEALTH INFORMATION SYSTEMS PTE. LTD. 6 SERANGOON NORTH AVE 5, #01-01/02, SINGAPORE 554910_x000D_ALVIN THENG_x000D_TEL: 96286158_x000D_FAX: _x000D_EMAIL: alvin.theng@ihis.com.sg</v>
      </c>
      <c r="AI27" s="18"/>
      <c r="AJ27" s="63" t="s">
        <v>96</v>
      </c>
      <c r="AK27" s="4" t="str">
        <f>"MS6VC-01289GLP"</f>
        <v>MS6VC-01289GLP</v>
      </c>
      <c r="AL27" s="4" t="str">
        <f>"MS WINRMTDSKTPSRVCSCAL SNGL SA MVL DVCCAL"</f>
        <v>MS WINRMTDSKTPSRVCSCAL SNGL SA MVL DVCCAL</v>
      </c>
      <c r="AM27" s="4" t="s">
        <v>539</v>
      </c>
      <c r="AN27" s="4" t="s">
        <v>540</v>
      </c>
      <c r="AO27" s="4" t="s">
        <v>542</v>
      </c>
      <c r="AP27" s="4" t="str">
        <f t="shared" si="11"/>
        <v>-</v>
      </c>
    </row>
    <row r="28" spans="1:42">
      <c r="A28" s="1" t="s">
        <v>136</v>
      </c>
      <c r="B28" s="1" t="str">
        <f t="shared" si="12"/>
        <v>Show</v>
      </c>
      <c r="C28" s="4" t="s">
        <v>48</v>
      </c>
      <c r="E28" s="13" t="str">
        <f>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LTD."",""14=ITEMCODE"",""MS9EA-"&amp;"00264GLP"",""14=ITEMNAME"",""MS WINSVRDCCORE SNGL SA MVL 16LIC CORELIC"",""10=QUANTITY"",""152.000000"",""14=U_PONO"",""943794"",""15=U_PODATE"",""5/6/2023"",""10=U_TLINTCOS"",""0.000000"",""2=SLPCODE"",""132"",""14=SLPNAME"",""E0001-CS"",""14=MEMO"",""WENDY KUM CHIOU SZE"",""14=CONTACTNA"&amp;"ME"",""E-INVOICE(AP DIRECT)"",""10=LINETOTAL"",""615473.840000"",""14=U_ENR"","""",""14=U_MSENR"",""S7138270"",""14=U_MSPCN"",""AD5A91AA"",""14=ADDRESS2"",""ALVIN THENG_x000D_INTEGRATED HEALTH INFORMATION SYSTEMS PTE. LTD. 6 SERANGOON NORTH AVE 5, #01-01/02, SINGAPORE 554910_x000D_ALVIN T"&amp;"HENG_x000D_TEL: 96286158_x000D_FAX: _x000D_EMAIL: alvin.theng@ihis.com.sg"""</f>
        <v>"UICACS","","SQL=","2=DOCNUM","33031910","14=CUSTREF","8000008337","14=U_CUSTREF","8000008337","15=DOCDATE","6/6/2023","15=TAXDATE","6/6/2023","14=CARDCODE","CI0099-SGD","14=CARDNAME","INTEGRATED HEALTH INFORMATION SYSTEMS PTE. LTD.","14=ITEMCODE","MS9EA-00264GLP","14=ITEMNAME","MS WINSVRDCCORE SNGL SA MVL 16LIC CORELIC","10=QUANTITY","152.000000","14=U_PONO","943794","15=U_PODATE","5/6/2023","10=U_TLINTCOS","0.000000","2=SLPCODE","132","14=SLPNAME","E0001-CS","14=MEMO","WENDY KUM CHIOU SZE","14=CONTACTNAME","E-INVOICE(AP DIRECT)","10=LINETOTAL","615473.840000","14=U_ENR","","14=U_MSENR","S7138270","14=U_MSPCN","AD5A91AA","14=ADDRESS2","ALVIN THENG_x000D_INTEGRATED HEALTH INFORMATION SYSTEMS PTE. LTD. 6 SERANGOON NORTH AVE 5, #01-01/02, SINGAPORE 554910_x000D_ALVIN THENG_x000D_TEL: 96286158_x000D_FAX: _x000D_EMAIL: alvin.theng@ihis.com.sg"</v>
      </c>
      <c r="K28" s="4">
        <f t="shared" si="0"/>
        <v>6</v>
      </c>
      <c r="L28" s="4">
        <f t="shared" si="1"/>
        <v>2023</v>
      </c>
      <c r="M28" s="4">
        <v>33031910</v>
      </c>
      <c r="N28" s="38">
        <v>45083</v>
      </c>
      <c r="O28" s="4" t="str">
        <f t="shared" si="2"/>
        <v>S7138270</v>
      </c>
      <c r="P28" s="4" t="str">
        <f t="shared" si="3"/>
        <v>AD5A91AA</v>
      </c>
      <c r="Q28" s="4" t="str">
        <f t="shared" si="4"/>
        <v>CI0099-SGD</v>
      </c>
      <c r="R28" s="4" t="str">
        <f t="shared" si="5"/>
        <v>INTEGRATED HEALTH INFORMATION SYSTEMS PTE. LTD.</v>
      </c>
      <c r="S28" s="50" t="str">
        <f>"943794"</f>
        <v>943794</v>
      </c>
      <c r="T28" s="50">
        <v>45082</v>
      </c>
      <c r="U28" s="50" t="str">
        <f>"8000008337"</f>
        <v>8000008337</v>
      </c>
      <c r="V28" s="50">
        <v>45083</v>
      </c>
      <c r="W28" s="51">
        <f t="shared" si="6"/>
        <v>1</v>
      </c>
      <c r="X28" s="65" t="str">
        <f>"MS9EA-00264GLP"</f>
        <v>MS9EA-00264GLP</v>
      </c>
      <c r="Y28" s="65" t="str">
        <f>"MS WINSVRDCCORE SNGL SA MVL 16LIC CORELIC"</f>
        <v>MS WINSVRDCCORE SNGL SA MVL 16LIC CORELIC</v>
      </c>
      <c r="Z28" s="65" t="str">
        <f t="shared" si="7"/>
        <v>WENDY KUM CHIOU SZE</v>
      </c>
      <c r="AA28" s="60">
        <v>152</v>
      </c>
      <c r="AB28" s="65" t="str">
        <f t="shared" si="8"/>
        <v>E-INVOICE(AP DIRECT)</v>
      </c>
      <c r="AC28" s="37">
        <f t="shared" si="9"/>
        <v>4049.1699999999996</v>
      </c>
      <c r="AD28" s="37">
        <v>615473.84</v>
      </c>
      <c r="AE28" s="63" t="str">
        <f t="shared" si="10"/>
        <v>-</v>
      </c>
      <c r="AF28" s="37">
        <v>615473.84</v>
      </c>
      <c r="AG28" s="63" t="s">
        <v>95</v>
      </c>
      <c r="AH28" s="67" t="str">
        <f>"ALVIN THENG_x000D_INTEGRATED HEALTH INFORMATION SYSTEMS PTE. LTD. 6 SERANGOON NORTH AVE 5, #01-01/02, SINGAPORE 554910_x000D_ALVIN THENG_x000D_TEL: 96286158_x000D_FAX: _x000D_EMAIL: alvin.theng@ihis.com.sg"</f>
        <v>ALVIN THENG_x000D_INTEGRATED HEALTH INFORMATION SYSTEMS PTE. LTD. 6 SERANGOON NORTH AVE 5, #01-01/02, SINGAPORE 554910_x000D_ALVIN THENG_x000D_TEL: 96286158_x000D_FAX: _x000D_EMAIL: alvin.theng@ihis.com.sg</v>
      </c>
      <c r="AI28" s="18"/>
      <c r="AJ28" s="63" t="s">
        <v>96</v>
      </c>
      <c r="AK28" s="4" t="str">
        <f>"MS9EA-00264GLP"</f>
        <v>MS9EA-00264GLP</v>
      </c>
      <c r="AL28" s="4" t="str">
        <f>"MS WINSVRDCCORE SNGL SA MVL 16LIC CORELIC"</f>
        <v>MS WINSVRDCCORE SNGL SA MVL 16LIC CORELIC</v>
      </c>
      <c r="AM28" s="4" t="s">
        <v>539</v>
      </c>
      <c r="AN28" s="4" t="s">
        <v>540</v>
      </c>
      <c r="AO28" s="4" t="s">
        <v>542</v>
      </c>
      <c r="AP28" s="4" t="str">
        <f t="shared" si="11"/>
        <v>-</v>
      </c>
    </row>
    <row r="29" spans="1:42">
      <c r="A29" s="1" t="s">
        <v>136</v>
      </c>
      <c r="B29" s="1" t="str">
        <f t="shared" si="12"/>
        <v>Show</v>
      </c>
      <c r="C29" s="4" t="s">
        <v>48</v>
      </c>
      <c r="E29" s="13" t="str">
        <f>"""UICACS"","""",""SQL="",""2=DOCNUM"",""33031912"",""14=CUSTREF"",""8000008394"",""14=U_CUSTREF"",""8000008394"",""15=DOCDATE"",""6/6/2023"",""15=TAXDATE"",""6/6/2023"",""14=CARDCODE"",""CI0099-SGD"",""14=CARDNAME"",""INTEGRATED HEALTH INFORMATION SYSTEMS PTE. LTD."",""14=ITEMCODE"",""MS9EA-"&amp;"00263GLP"",""14=ITEMNAME"",""MS WIN SERVER DC CORE SLNG LSA 16L"",""10=QUANTITY"",""60.000000"",""14=U_PONO"",""943790"",""15=U_PODATE"",""31/5/2023"",""10=U_TLINTCOS"",""0.000000"",""2=SLPCODE"",""132"",""14=SLPNAME"",""E0001-CS"",""14=MEMO"",""WENDY KUM CHIOU SZE"",""14=CONTACTNAME"",""E-"&amp;"INVOICE(AP DIRECT)"",""10=LINETOTAL"",""563082.000000"",""14=U_ENR"","""",""14=U_MSENR"",""S7138270"",""14=U_MSPCN"",""AD5A91AA"",""14=ADDRESS2"",""GOPAL VENKATESAN_x000D_INTEGRATED HEALTH INFORMATION SYSTEMS PTE. LTD. 6 SERANGOON NORTH AVE 5, #01-01/02, SINGAPORE 554910_x000D_GOPAL VEN"&amp;"KATESAN_x000D_TEL: 81480109_x000D_FAX: _x000D_EMAIL: venkatesan.gopal@ihis.com.sg"""</f>
        <v>"UICACS","","SQL=","2=DOCNUM","33031912","14=CUSTREF","8000008394","14=U_CUSTREF","8000008394","15=DOCDATE","6/6/2023","15=TAXDATE","6/6/2023","14=CARDCODE","CI0099-SGD","14=CARDNAME","INTEGRATED HEALTH INFORMATION SYSTEMS PTE. LTD.","14=ITEMCODE","MS9EA-00263GLP","14=ITEMNAME","MS WIN SERVER DC CORE SLNG LSA 16L","10=QUANTITY","60.000000","14=U_PONO","943790","15=U_PODATE","31/5/2023","10=U_TLINTCOS","0.000000","2=SLPCODE","132","14=SLPNAME","E0001-CS","14=MEMO","WENDY KUM CHIOU SZE","14=CONTACTNAME","E-INVOICE(AP DIRECT)","10=LINETOTAL","563082.000000","14=U_ENR","","14=U_MSENR","S7138270","14=U_MSPCN","AD5A91AA","14=ADDRESS2","GOPAL VENKATESAN_x000D_INTEGRATED HEALTH INFORMATION SYSTEMS PTE. LTD. 6 SERANGOON NORTH AVE 5, #01-01/02, SINGAPORE 554910_x000D_GOPAL VENKATESAN_x000D_TEL: 81480109_x000D_FAX: _x000D_EMAIL: venkatesan.gopal@ihis.com.sg"</v>
      </c>
      <c r="K29" s="4">
        <f t="shared" si="0"/>
        <v>6</v>
      </c>
      <c r="L29" s="4">
        <f t="shared" si="1"/>
        <v>2023</v>
      </c>
      <c r="M29" s="4">
        <v>33031912</v>
      </c>
      <c r="N29" s="38">
        <v>45083</v>
      </c>
      <c r="O29" s="4" t="str">
        <f t="shared" si="2"/>
        <v>S7138270</v>
      </c>
      <c r="P29" s="4" t="str">
        <f t="shared" si="3"/>
        <v>AD5A91AA</v>
      </c>
      <c r="Q29" s="4" t="str">
        <f t="shared" si="4"/>
        <v>CI0099-SGD</v>
      </c>
      <c r="R29" s="4" t="str">
        <f t="shared" si="5"/>
        <v>INTEGRATED HEALTH INFORMATION SYSTEMS PTE. LTD.</v>
      </c>
      <c r="S29" s="50" t="str">
        <f>"943790"</f>
        <v>943790</v>
      </c>
      <c r="T29" s="50">
        <v>45078</v>
      </c>
      <c r="U29" s="50" t="str">
        <f>"8000008394"</f>
        <v>8000008394</v>
      </c>
      <c r="V29" s="50">
        <v>45083</v>
      </c>
      <c r="W29" s="51">
        <f t="shared" si="6"/>
        <v>5</v>
      </c>
      <c r="X29" s="65" t="str">
        <f>"MS9EA-00263GLP"</f>
        <v>MS9EA-00263GLP</v>
      </c>
      <c r="Y29" s="65" t="str">
        <f>"MS WIN SERVER DC CORE SLNG LSA 16L"</f>
        <v>MS WIN SERVER DC CORE SLNG LSA 16L</v>
      </c>
      <c r="Z29" s="65" t="str">
        <f t="shared" si="7"/>
        <v>WENDY KUM CHIOU SZE</v>
      </c>
      <c r="AA29" s="60">
        <v>60</v>
      </c>
      <c r="AB29" s="65" t="str">
        <f t="shared" si="8"/>
        <v>E-INVOICE(AP DIRECT)</v>
      </c>
      <c r="AC29" s="37">
        <f t="shared" si="9"/>
        <v>9384.7000000000007</v>
      </c>
      <c r="AD29" s="37">
        <v>563082</v>
      </c>
      <c r="AE29" s="63" t="str">
        <f t="shared" si="10"/>
        <v>-</v>
      </c>
      <c r="AF29" s="37">
        <v>563082</v>
      </c>
      <c r="AG29" s="63" t="s">
        <v>95</v>
      </c>
      <c r="AH29" s="67" t="str">
        <f>"GOPAL VENKATESAN_x000D_INTEGRATED HEALTH INFORMATION SYSTEMS PTE. LTD. 6 SERANGOON NORTH AVE 5, #01-01/02, SINGAPORE 554910_x000D_GOPAL VENKATESAN_x000D_TEL: 81480109_x000D_FAX: _x000D_EMAIL: venkatesan.gopal@ihis.com.sg"</f>
        <v>GOPAL VENKATESAN_x000D_INTEGRATED HEALTH INFORMATION SYSTEMS PTE. LTD. 6 SERANGOON NORTH AVE 5, #01-01/02, SINGAPORE 554910_x000D_GOPAL VENKATESAN_x000D_TEL: 81480109_x000D_FAX: _x000D_EMAIL: venkatesan.gopal@ihis.com.sg</v>
      </c>
      <c r="AI29" s="18"/>
      <c r="AJ29" s="63" t="s">
        <v>96</v>
      </c>
      <c r="AK29" s="4" t="str">
        <f>"MS9EA-00263GLP"</f>
        <v>MS9EA-00263GLP</v>
      </c>
      <c r="AL29" s="4" t="str">
        <f>"MS WIN SERVER DC CORE SLNG LSA 16L"</f>
        <v>MS WIN SERVER DC CORE SLNG LSA 16L</v>
      </c>
      <c r="AM29" s="4" t="s">
        <v>544</v>
      </c>
      <c r="AN29" s="4" t="s">
        <v>540</v>
      </c>
      <c r="AO29" s="4" t="s">
        <v>541</v>
      </c>
      <c r="AP29" s="4" t="str">
        <f t="shared" si="11"/>
        <v>-</v>
      </c>
    </row>
    <row r="30" spans="1:42">
      <c r="A30" s="1" t="s">
        <v>136</v>
      </c>
      <c r="B30" s="1" t="str">
        <f t="shared" si="12"/>
        <v>Show</v>
      </c>
      <c r="C30" s="4" t="s">
        <v>48</v>
      </c>
      <c r="E30" s="13" t="str">
        <f>"""UICACS"","""",""SQL="",""2=DOCNUM"",""33031914"",""14=CUSTREF"",""9451012253"",""14=U_CUSTREF"",""9451012253"",""15=DOCDATE"",""6/6/2023"",""15=TAXDATE"",""6/6/2023"",""14=CARDCODE"",""CA0216-SGD"",""14=CARDNAME"",""AGENCY FOR INTEGRATED CARE PTE. LTD."",""14=ITEMCODE"",""MS359-01014GLP"","""&amp;"14=ITEMNAME"",""MS SQL CAL SNGL SA MVL USER CAL"",""10=QUANTITY"",""4.000000"",""14=U_PONO"",""943793"",""15=U_PODATE"",""5/6/2023"",""10=U_TLINTCOS"",""0.000000"",""2=SLPCODE"",""132"",""14=SLPNAME"",""E0001-CS"",""14=MEMO"",""WENDY KUM CHIOU SZE"",""14=CONTACTNAME"",""E-INVOICE(AP DIREC"&amp;"T)"",""10=LINETOTAL"",""490.640000"",""14=U_ENR"","""",""14=U_MSENR"",""S7138270"",""14=U_MSPCN"",""A807846F"",""14=ADDRESS2"",""GARY LIM_x000D_AGENCY FOR INTEGRATED CARE PTE. LTD. NO. 5 MAXWELL ROAD, #10-00, TOWER BLOCK SINGAPORE 069110_x000D_GARY LIM_x000D_TEL: 91117252_x000D_FAX: _x000D_EMAIL: GARY.LI"&amp;"M@IHIS.COM.SG"""</f>
        <v>"UICACS","","SQL=","2=DOCNUM","33031914","14=CUSTREF","9451012253","14=U_CUSTREF","9451012253","15=DOCDATE","6/6/2023","15=TAXDATE","6/6/2023","14=CARDCODE","CA0216-SGD","14=CARDNAME","AGENCY FOR INTEGRATED CARE PTE. LTD.","14=ITEMCODE","MS359-01014GLP","14=ITEMNAME","MS SQL CAL SNGL SA MVL USER CAL","10=QUANTITY","4.000000","14=U_PONO","943793","15=U_PODATE","5/6/2023","10=U_TLINTCOS","0.000000","2=SLPCODE","132","14=SLPNAME","E0001-CS","14=MEMO","WENDY KUM CHIOU SZE","14=CONTACTNAME","E-INVOICE(AP DIRECT)","10=LINETOTAL","490.640000","14=U_ENR","","14=U_MSENR","S7138270","14=U_MSPCN","A807846F","14=ADDRESS2","GARY LIM_x000D_AGENCY FOR INTEGRATED CARE PTE. LTD. NO. 5 MAXWELL ROAD, #10-00, TOWER BLOCK SINGAPORE 069110_x000D_GARY LIM_x000D_TEL: 91117252_x000D_FAX: _x000D_EMAIL: GARY.LIM@IHIS.COM.SG"</v>
      </c>
      <c r="K30" s="4">
        <f t="shared" si="0"/>
        <v>6</v>
      </c>
      <c r="L30" s="4">
        <f t="shared" si="1"/>
        <v>2023</v>
      </c>
      <c r="M30" s="4">
        <v>33031914</v>
      </c>
      <c r="N30" s="38">
        <v>45083</v>
      </c>
      <c r="O30" s="4" t="str">
        <f t="shared" si="2"/>
        <v>S7138270</v>
      </c>
      <c r="P30" s="4" t="str">
        <f>"A807846F"</f>
        <v>A807846F</v>
      </c>
      <c r="Q30" s="4" t="str">
        <f>"CA0216-SGD"</f>
        <v>CA0216-SGD</v>
      </c>
      <c r="R30" s="4" t="str">
        <f>"AGENCY FOR INTEGRATED CARE PTE. LTD."</f>
        <v>AGENCY FOR INTEGRATED CARE PTE. LTD.</v>
      </c>
      <c r="S30" s="50" t="str">
        <f>"943793"</f>
        <v>943793</v>
      </c>
      <c r="T30" s="50">
        <v>45082</v>
      </c>
      <c r="U30" s="50" t="str">
        <f>"9451012253"</f>
        <v>9451012253</v>
      </c>
      <c r="V30" s="50">
        <v>45083</v>
      </c>
      <c r="W30" s="51">
        <f t="shared" si="6"/>
        <v>1</v>
      </c>
      <c r="X30" s="65" t="str">
        <f>"MS359-01014GLP"</f>
        <v>MS359-01014GLP</v>
      </c>
      <c r="Y30" s="65" t="str">
        <f>"MS SQL CAL SNGL SA MVL USER CAL"</f>
        <v>MS SQL CAL SNGL SA MVL USER CAL</v>
      </c>
      <c r="Z30" s="65" t="str">
        <f t="shared" si="7"/>
        <v>WENDY KUM CHIOU SZE</v>
      </c>
      <c r="AA30" s="60">
        <v>4</v>
      </c>
      <c r="AB30" s="65" t="str">
        <f t="shared" si="8"/>
        <v>E-INVOICE(AP DIRECT)</v>
      </c>
      <c r="AC30" s="37">
        <f t="shared" si="9"/>
        <v>122.66</v>
      </c>
      <c r="AD30" s="37">
        <v>490.64</v>
      </c>
      <c r="AE30" s="63" t="str">
        <f t="shared" si="10"/>
        <v>-</v>
      </c>
      <c r="AF30" s="37">
        <v>490.64</v>
      </c>
      <c r="AG30" s="63" t="s">
        <v>95</v>
      </c>
      <c r="AH30" s="67" t="str">
        <f>"GARY LIM_x000D_AGENCY FOR INTEGRATED CARE PTE. LTD. NO. 5 MAXWELL ROAD, #10-00, TOWER BLOCK SINGAPORE 069110_x000D_GARY LIM_x000D_TEL: 91117252_x000D_FAX: _x000D_EMAIL: GARY.LIM@IHIS.COM.SG"</f>
        <v>GARY LIM_x000D_AGENCY FOR INTEGRATED CARE PTE. LTD. NO. 5 MAXWELL ROAD, #10-00, TOWER BLOCK SINGAPORE 069110_x000D_GARY LIM_x000D_TEL: 91117252_x000D_FAX: _x000D_EMAIL: GARY.LIM@IHIS.COM.SG</v>
      </c>
      <c r="AI30" s="18"/>
      <c r="AJ30" s="63" t="s">
        <v>96</v>
      </c>
      <c r="AK30" s="4" t="str">
        <f>"MS359-01014GLP"</f>
        <v>MS359-01014GLP</v>
      </c>
      <c r="AL30" s="4" t="str">
        <f>"MS SQL CAL SNGL SA MVL USER CAL"</f>
        <v>MS SQL CAL SNGL SA MVL USER CAL</v>
      </c>
      <c r="AM30" s="4" t="s">
        <v>539</v>
      </c>
      <c r="AN30" s="4" t="s">
        <v>540</v>
      </c>
      <c r="AO30" s="4" t="s">
        <v>545</v>
      </c>
      <c r="AP30" s="4" t="str">
        <f t="shared" si="11"/>
        <v>-</v>
      </c>
    </row>
    <row r="31" spans="1:42">
      <c r="A31" s="1" t="s">
        <v>136</v>
      </c>
      <c r="B31" s="1" t="str">
        <f t="shared" si="12"/>
        <v>Show</v>
      </c>
      <c r="C31" s="4" t="s">
        <v>48</v>
      </c>
      <c r="E31" s="13" t="str">
        <f>"""UICACS"","""",""SQL="",""2=DOCNUM"",""33031914"",""14=CUSTREF"",""9451012253"",""14=U_CUSTREF"",""9451012253"",""15=DOCDATE"",""6/6/2023"",""15=TAXDATE"",""6/6/2023"",""14=CARDCODE"",""CA0216-SGD"",""14=CARDNAME"",""AGENCY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CORELIC"",""10=QUANTITY"",""2.000000"",""14=U_PONO"",""943793"",""15=U_PODATE"",""5/6/2023"",""10=U_TLINTCOS"",""0.000000"",""2=SLPCODE"",""132"",""14=SLPNAME"",""E0001-CS"",""14=MEMO"",""WENDY KUM CHIOU SZE"",""14=CONTACTNAME"",""E-INVOIC"&amp;"E(AP DIRECT)"",""10=LINETOTAL"",""4127.400000"",""14=U_ENR"","""",""14=U_MSENR"",""S7138270"",""14=U_MSPCN"",""A807846F"",""14=ADDRESS2"",""GARY LIM_x000D_AGENCY FOR INTEGRATED CARE PTE. LTD. NO. 5 MAXWELL ROAD, #10-00, TOWER BLOCK SINGAPORE 069110_x000D_GARY LIM_x000D_TEL: 91117252_x000D_FAX: _x000D_EMA"&amp;"IL: GARY.LIM@IHIS.COM.SG"""</f>
        <v>"UICACS","","SQL=","2=DOCNUM","33031914","14=CUSTREF","9451012253","14=U_CUSTREF","9451012253","15=DOCDATE","6/6/2023","15=TAXDATE","6/6/2023","14=CARDCODE","CA0216-SGD","14=CARDNAME","AGENCY FOR INTEGRATED CARE PTE. LTD.","14=ITEMCODE","MS7NQ-00301GLP","14=ITEMNAME","MS SQLSVRSTDCORE SNGL SA MVL 2LIC CORELIC","10=QUANTITY","2.000000","14=U_PONO","943793","15=U_PODATE","5/6/2023","10=U_TLINTCOS","0.000000","2=SLPCODE","132","14=SLPNAME","E0001-CS","14=MEMO","WENDY KUM CHIOU SZE","14=CONTACTNAME","E-INVOICE(AP DIRECT)","10=LINETOTAL","4127.400000","14=U_ENR","","14=U_MSENR","S7138270","14=U_MSPCN","A807846F","14=ADDRESS2","GARY LIM_x000D_AGENCY FOR INTEGRATED CARE PTE. LTD. NO. 5 MAXWELL ROAD, #10-00, TOWER BLOCK SINGAPORE 069110_x000D_GARY LIM_x000D_TEL: 91117252_x000D_FAX: _x000D_EMAIL: GARY.LIM@IHIS.COM.SG"</v>
      </c>
      <c r="K31" s="4">
        <f t="shared" si="0"/>
        <v>6</v>
      </c>
      <c r="L31" s="4">
        <f t="shared" si="1"/>
        <v>2023</v>
      </c>
      <c r="M31" s="4">
        <v>33031914</v>
      </c>
      <c r="N31" s="38">
        <v>45083</v>
      </c>
      <c r="O31" s="4" t="str">
        <f t="shared" si="2"/>
        <v>S7138270</v>
      </c>
      <c r="P31" s="4" t="str">
        <f>"A807846F"</f>
        <v>A807846F</v>
      </c>
      <c r="Q31" s="4" t="str">
        <f>"CA0216-SGD"</f>
        <v>CA0216-SGD</v>
      </c>
      <c r="R31" s="4" t="str">
        <f>"AGENCY FOR INTEGRATED CARE PTE. LTD."</f>
        <v>AGENCY FOR INTEGRATED CARE PTE. LTD.</v>
      </c>
      <c r="S31" s="50" t="str">
        <f>"943793"</f>
        <v>943793</v>
      </c>
      <c r="T31" s="50">
        <v>45082</v>
      </c>
      <c r="U31" s="50" t="str">
        <f>"9451012253"</f>
        <v>9451012253</v>
      </c>
      <c r="V31" s="50">
        <v>45083</v>
      </c>
      <c r="W31" s="51">
        <f t="shared" si="6"/>
        <v>1</v>
      </c>
      <c r="X31" s="65" t="str">
        <f>"MS7NQ-00301GLP"</f>
        <v>MS7NQ-00301GLP</v>
      </c>
      <c r="Y31" s="65" t="str">
        <f>"MS SQLSVRSTDCORE SNGL SA MVL 2LIC CORELIC"</f>
        <v>MS SQLSVRSTDCORE SNGL SA MVL 2LIC CORELIC</v>
      </c>
      <c r="Z31" s="65" t="str">
        <f t="shared" si="7"/>
        <v>WENDY KUM CHIOU SZE</v>
      </c>
      <c r="AA31" s="60">
        <v>2</v>
      </c>
      <c r="AB31" s="65" t="str">
        <f t="shared" si="8"/>
        <v>E-INVOICE(AP DIRECT)</v>
      </c>
      <c r="AC31" s="37">
        <f t="shared" si="9"/>
        <v>2063.6999999999998</v>
      </c>
      <c r="AD31" s="37">
        <v>4127.3999999999996</v>
      </c>
      <c r="AE31" s="63" t="str">
        <f t="shared" si="10"/>
        <v>-</v>
      </c>
      <c r="AF31" s="37">
        <v>4127.3999999999996</v>
      </c>
      <c r="AG31" s="63" t="s">
        <v>95</v>
      </c>
      <c r="AH31" s="67" t="str">
        <f>"GARY LIM_x000D_AGENCY FOR INTEGRATED CARE PTE. LTD. NO. 5 MAXWELL ROAD, #10-00, TOWER BLOCK SINGAPORE 069110_x000D_GARY LIM_x000D_TEL: 91117252_x000D_FAX: _x000D_EMAIL: GARY.LIM@IHIS.COM.SG"</f>
        <v>GARY LIM_x000D_AGENCY FOR INTEGRATED CARE PTE. LTD. NO. 5 MAXWELL ROAD, #10-00, TOWER BLOCK SINGAPORE 069110_x000D_GARY LIM_x000D_TEL: 91117252_x000D_FAX: _x000D_EMAIL: GARY.LIM@IHIS.COM.SG</v>
      </c>
      <c r="AI31" s="18"/>
      <c r="AJ31" s="63" t="s">
        <v>96</v>
      </c>
      <c r="AK31" s="4" t="str">
        <f>"MS7NQ-00301GLP"</f>
        <v>MS7NQ-00301GLP</v>
      </c>
      <c r="AL31" s="4" t="str">
        <f>"MS SQLSVRSTDCORE SNGL SA MVL 2LIC CORELIC"</f>
        <v>MS SQLSVRSTDCORE SNGL SA MVL 2LIC CORELIC</v>
      </c>
      <c r="AM31" s="4" t="s">
        <v>539</v>
      </c>
      <c r="AN31" s="4" t="s">
        <v>540</v>
      </c>
      <c r="AO31" s="4" t="s">
        <v>545</v>
      </c>
      <c r="AP31" s="4" t="str">
        <f t="shared" si="11"/>
        <v>-</v>
      </c>
    </row>
    <row r="32" spans="1:42">
      <c r="A32" s="1" t="s">
        <v>136</v>
      </c>
      <c r="B32" s="1" t="str">
        <f t="shared" si="12"/>
        <v>Show</v>
      </c>
      <c r="C32" s="4" t="s">
        <v>48</v>
      </c>
      <c r="E32" s="13" t="str">
        <f>"""UICACS"","""",""SQL="",""2=DOCNUM"",""33031914"",""14=CUSTREF"",""9451012253"",""14=U_CUSTREF"",""9451012253"",""15=DOCDATE"",""6/6/2023"",""15=TAXDATE"",""6/6/2023"",""14=CARDCODE"",""CA0216-SGD"",""14=CARDNAME"",""AGENCY FOR INTEGRATED CARE PTE. LTD."",""14=ITEMCODE"",""MS228-04529GLP"","""&amp;"14=ITEMNAME"",""MS SQLSVRSTD SNGL SA MVL"",""10=QUANTITY"",""1.000000"",""14=U_PONO"",""943793"",""15=U_PODATE"",""5/6/2023"",""10=U_TLINTCOS"",""0.000000"",""2=SLPCODE"",""132"",""14=SLPNAME"",""E0001-CS"",""14=MEMO"",""WENDY KUM CHIOU SZE"",""14=CONTACTNAME"",""E-INVOICE(AP DIRECT)"",""10"&amp;"=LINETOTAL"",""514.850000"",""14=U_ENR"","""",""14=U_MSENR"",""S7138270"",""14=U_MSPCN"",""A807846F"",""14=ADDRESS2"",""GARY LIM_x000D_AGENCY FOR INTEGRATED CARE PTE. LTD. NO. 5 MAXWELL ROAD, #10-00, TOWER BLOCK SINGAPORE 069110_x000D_GARY LIM_x000D_TEL: 91117252_x000D_FAX: _x000D_EMAIL: GARY.LIM@IHIS."&amp;"COM.SG"""</f>
        <v>"UICACS","","SQL=","2=DOCNUM","33031914","14=CUSTREF","9451012253","14=U_CUSTREF","9451012253","15=DOCDATE","6/6/2023","15=TAXDATE","6/6/2023","14=CARDCODE","CA0216-SGD","14=CARDNAME","AGENCY FOR INTEGRATED CARE PTE. LTD.","14=ITEMCODE","MS228-04529GLP","14=ITEMNAME","MS SQLSVRSTD SNGL SA MVL","10=QUANTITY","1.000000","14=U_PONO","943793","15=U_PODATE","5/6/2023","10=U_TLINTCOS","0.000000","2=SLPCODE","132","14=SLPNAME","E0001-CS","14=MEMO","WENDY KUM CHIOU SZE","14=CONTACTNAME","E-INVOICE(AP DIRECT)","10=LINETOTAL","514.850000","14=U_ENR","","14=U_MSENR","S7138270","14=U_MSPCN","A807846F","14=ADDRESS2","GARY LIM_x000D_AGENCY FOR INTEGRATED CARE PTE. LTD. NO. 5 MAXWELL ROAD, #10-00, TOWER BLOCK SINGAPORE 069110_x000D_GARY LIM_x000D_TEL: 91117252_x000D_FAX: _x000D_EMAIL: GARY.LIM@IHIS.COM.SG"</v>
      </c>
      <c r="K32" s="4">
        <f t="shared" si="0"/>
        <v>6</v>
      </c>
      <c r="L32" s="4">
        <f t="shared" si="1"/>
        <v>2023</v>
      </c>
      <c r="M32" s="4">
        <v>33031914</v>
      </c>
      <c r="N32" s="38">
        <v>45083</v>
      </c>
      <c r="O32" s="4" t="str">
        <f t="shared" si="2"/>
        <v>S7138270</v>
      </c>
      <c r="P32" s="4" t="str">
        <f>"A807846F"</f>
        <v>A807846F</v>
      </c>
      <c r="Q32" s="4" t="str">
        <f>"CA0216-SGD"</f>
        <v>CA0216-SGD</v>
      </c>
      <c r="R32" s="4" t="str">
        <f>"AGENCY FOR INTEGRATED CARE PTE. LTD."</f>
        <v>AGENCY FOR INTEGRATED CARE PTE. LTD.</v>
      </c>
      <c r="S32" s="50" t="str">
        <f>"943793"</f>
        <v>943793</v>
      </c>
      <c r="T32" s="50">
        <v>45082</v>
      </c>
      <c r="U32" s="50" t="str">
        <f>"9451012253"</f>
        <v>9451012253</v>
      </c>
      <c r="V32" s="50">
        <v>45083</v>
      </c>
      <c r="W32" s="51">
        <f t="shared" si="6"/>
        <v>1</v>
      </c>
      <c r="X32" s="65" t="str">
        <f>"MS228-04529GLP"</f>
        <v>MS228-04529GLP</v>
      </c>
      <c r="Y32" s="65" t="str">
        <f>"MS SQLSVRSTD SNGL SA MVL"</f>
        <v>MS SQLSVRSTD SNGL SA MVL</v>
      </c>
      <c r="Z32" s="65" t="str">
        <f t="shared" si="7"/>
        <v>WENDY KUM CHIOU SZE</v>
      </c>
      <c r="AA32" s="60">
        <v>1</v>
      </c>
      <c r="AB32" s="65" t="str">
        <f t="shared" si="8"/>
        <v>E-INVOICE(AP DIRECT)</v>
      </c>
      <c r="AC32" s="37">
        <f t="shared" si="9"/>
        <v>514.85</v>
      </c>
      <c r="AD32" s="37">
        <v>514.85</v>
      </c>
      <c r="AE32" s="63" t="str">
        <f t="shared" si="10"/>
        <v>-</v>
      </c>
      <c r="AF32" s="37">
        <v>514.85</v>
      </c>
      <c r="AG32" s="63" t="s">
        <v>95</v>
      </c>
      <c r="AH32" s="67" t="str">
        <f>"GARY LIM_x000D_AGENCY FOR INTEGRATED CARE PTE. LTD. NO. 5 MAXWELL ROAD, #10-00, TOWER BLOCK SINGAPORE 069110_x000D_GARY LIM_x000D_TEL: 91117252_x000D_FAX: _x000D_EMAIL: GARY.LIM@IHIS.COM.SG"</f>
        <v>GARY LIM_x000D_AGENCY FOR INTEGRATED CARE PTE. LTD. NO. 5 MAXWELL ROAD, #10-00, TOWER BLOCK SINGAPORE 069110_x000D_GARY LIM_x000D_TEL: 91117252_x000D_FAX: _x000D_EMAIL: GARY.LIM@IHIS.COM.SG</v>
      </c>
      <c r="AI32" s="18"/>
      <c r="AJ32" s="63" t="s">
        <v>96</v>
      </c>
      <c r="AK32" s="4" t="str">
        <f>"MS228-04529GLP"</f>
        <v>MS228-04529GLP</v>
      </c>
      <c r="AL32" s="4" t="str">
        <f>"MS SQLSVRSTD SNGL SA MVL"</f>
        <v>MS SQLSVRSTD SNGL SA MVL</v>
      </c>
      <c r="AM32" s="4" t="s">
        <v>539</v>
      </c>
      <c r="AN32" s="4" t="s">
        <v>540</v>
      </c>
      <c r="AO32" s="4" t="s">
        <v>545</v>
      </c>
      <c r="AP32" s="4" t="str">
        <f t="shared" si="11"/>
        <v>-</v>
      </c>
    </row>
    <row r="33" spans="1:57">
      <c r="A33" s="1" t="s">
        <v>136</v>
      </c>
      <c r="B33" s="1" t="str">
        <f t="shared" si="12"/>
        <v>Show</v>
      </c>
      <c r="C33" s="4" t="s">
        <v>48</v>
      </c>
      <c r="E33" s="13" t="str">
        <f>"""UICACS"","""",""SQL="",""2=DOCNUM"",""33031916"",""14=CUSTREF"",""9451012254"",""14=U_CUSTREF"",""9451012254"",""15=DOCDATE"",""6/6/2023"",""15=TAXDATE"",""6/6/2023"",""14=CARDCODE"",""CA0216-SGD"",""14=CARDNAME"",""AGENCY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CORELIC"",""10=QUANTITY"",""2.000000"",""14=U_PONO"",""943793A"",""15=U_PODATE"",""5/6/2023"",""10=U_TLINTCOS"",""0.000000"",""2=SLPCODE"",""132"",""14=SLPNAME"",""E0001-CS"",""14=MEMO"",""WENDY KUM CHIOU SZE"",""14=CONTACTNAME"",""E-INVOI"&amp;"CE(AP DIRECT)"",""10=LINETOTAL"",""4127.400000"",""14=U_ENR"","""",""14=U_MSENR"",""S7138270"",""14=U_MSPCN"",""A807846F"",""14=ADDRESS2"",""DAVID WONG_x000D_AGENCY FOR INTEGRATED CARE PTE. LTD. NO. 5 MAXWELL ROAD, #10-00 TOWER BLOCK, MND COMPLEX, IT DEPARTMENT, SINGAPORE 069110_x000D_M"&amp;"R DAVID WONG/WAI HONG_x000D_TEL: 6603 6850/6879_x000D_FAX: _x000D_EMAIL: DAVID.WONG@AIC.SG"""</f>
        <v>"UICACS","","SQL=","2=DOCNUM","33031916","14=CUSTREF","9451012254","14=U_CUSTREF","9451012254","15=DOCDATE","6/6/2023","15=TAXDATE","6/6/2023","14=CARDCODE","CA0216-SGD","14=CARDNAME","AGENCY FOR INTEGRATED CARE PTE. LTD.","14=ITEMCODE","MS7NQ-00301GLP","14=ITEMNAME","MS SQLSVRSTDCORE SNGL SA MVL 2LIC CORELIC","10=QUANTITY","2.000000","14=U_PONO","943793A","15=U_PODATE","5/6/2023","10=U_TLINTCOS","0.000000","2=SLPCODE","132","14=SLPNAME","E0001-CS","14=MEMO","WENDY KUM CHIOU SZE","14=CONTACTNAME","E-INVOICE(AP DIRECT)","10=LINETOTAL","4127.400000","14=U_ENR","","14=U_MSENR","S7138270","14=U_MSPCN","A807846F","14=ADDRESS2","DAVID WONG_x000D_AGENCY FOR INTEGRATED CARE PTE. LTD. NO. 5 MAXWELL ROAD, #10-00 TOWER BLOCK, MND COMPLEX, IT DEPARTMENT, SINGAPORE 069110_x000D_MR DAVID WONG/WAI HONG_x000D_TEL: 6603 6850/6879_x000D_FAX: _x000D_EMAIL: DAVID.WONG@AIC.SG"</v>
      </c>
      <c r="K33" s="4">
        <f t="shared" si="0"/>
        <v>6</v>
      </c>
      <c r="L33" s="4">
        <f t="shared" si="1"/>
        <v>2023</v>
      </c>
      <c r="M33" s="4">
        <v>33031916</v>
      </c>
      <c r="N33" s="38">
        <v>45083</v>
      </c>
      <c r="O33" s="4" t="str">
        <f t="shared" si="2"/>
        <v>S7138270</v>
      </c>
      <c r="P33" s="4" t="str">
        <f>"A807846F"</f>
        <v>A807846F</v>
      </c>
      <c r="Q33" s="4" t="str">
        <f>"CA0216-SGD"</f>
        <v>CA0216-SGD</v>
      </c>
      <c r="R33" s="4" t="str">
        <f>"AGENCY FOR INTEGRATED CARE PTE. LTD."</f>
        <v>AGENCY FOR INTEGRATED CARE PTE. LTD.</v>
      </c>
      <c r="S33" s="50" t="str">
        <f>"943793A"</f>
        <v>943793A</v>
      </c>
      <c r="T33" s="50">
        <v>45082</v>
      </c>
      <c r="U33" s="50" t="str">
        <f>"9451012254"</f>
        <v>9451012254</v>
      </c>
      <c r="V33" s="50">
        <v>45083</v>
      </c>
      <c r="W33" s="51">
        <f t="shared" si="6"/>
        <v>1</v>
      </c>
      <c r="X33" s="65" t="str">
        <f>"MS7NQ-00301GLP"</f>
        <v>MS7NQ-00301GLP</v>
      </c>
      <c r="Y33" s="65" t="str">
        <f>"MS SQLSVRSTDCORE SNGL SA MVL 2LIC CORELIC"</f>
        <v>MS SQLSVRSTDCORE SNGL SA MVL 2LIC CORELIC</v>
      </c>
      <c r="Z33" s="65" t="str">
        <f t="shared" si="7"/>
        <v>WENDY KUM CHIOU SZE</v>
      </c>
      <c r="AA33" s="60">
        <v>2</v>
      </c>
      <c r="AB33" s="65" t="str">
        <f t="shared" si="8"/>
        <v>E-INVOICE(AP DIRECT)</v>
      </c>
      <c r="AC33" s="37">
        <f t="shared" si="9"/>
        <v>2063.6999999999998</v>
      </c>
      <c r="AD33" s="37">
        <v>4127.3999999999996</v>
      </c>
      <c r="AE33" s="63" t="str">
        <f t="shared" si="10"/>
        <v>-</v>
      </c>
      <c r="AF33" s="37">
        <v>4127.3999999999996</v>
      </c>
      <c r="AG33" s="63" t="s">
        <v>95</v>
      </c>
      <c r="AH33" s="67" t="str">
        <f>"DAVID WONG_x000D_AGENCY FOR INTEGRATED CARE PTE. LTD. NO. 5 MAXWELL ROAD, #10-00 TOWER BLOCK, MND COMPLEX, IT DEPARTMENT, SINGAPORE 069110_x000D_MR DAVID WONG/WAI HONG_x000D_TEL: 6603 6850/6879_x000D_FAX: _x000D_EMAIL: DAVID.WONG@AIC.SG"</f>
        <v>DAVID WONG_x000D_AGENCY FOR INTEGRATED CARE PTE. LTD. NO. 5 MAXWELL ROAD, #10-00 TOWER BLOCK, MND COMPLEX, IT DEPARTMENT, SINGAPORE 069110_x000D_MR DAVID WONG/WAI HONG_x000D_TEL: 6603 6850/6879_x000D_FAX: _x000D_EMAIL: DAVID.WONG@AIC.SG</v>
      </c>
      <c r="AI33" s="18"/>
      <c r="AJ33" s="63" t="s">
        <v>96</v>
      </c>
      <c r="AK33" s="4" t="str">
        <f>"MS7NQ-00301GLP"</f>
        <v>MS7NQ-00301GLP</v>
      </c>
      <c r="AL33" s="4" t="str">
        <f>"MS SQLSVRSTDCORE SNGL SA MVL 2LIC CORELIC"</f>
        <v>MS SQLSVRSTDCORE SNGL SA MVL 2LIC CORELIC</v>
      </c>
      <c r="AM33" s="4" t="s">
        <v>539</v>
      </c>
      <c r="AN33" s="4" t="s">
        <v>540</v>
      </c>
      <c r="AO33" s="4" t="s">
        <v>545</v>
      </c>
      <c r="AP33" s="4" t="str">
        <f t="shared" si="11"/>
        <v>-</v>
      </c>
    </row>
    <row r="34" spans="1:57">
      <c r="A34" s="1" t="s">
        <v>136</v>
      </c>
      <c r="B34" s="1" t="str">
        <f t="shared" si="12"/>
        <v>Show</v>
      </c>
      <c r="C34" s="4" t="s">
        <v>48</v>
      </c>
      <c r="E34" s="13" t="str">
        <f>"""UICACS"","""",""SQL="",""2=DOCNUM"",""33031996"",""14=CUSTREF"",""8000008444"",""14=U_CUSTREF"",""8000008444"",""15=DOCDATE"",""16/6/2023"",""15=TAXDATE"",""16/6/2023"",""14=CARDCODE"",""CI0099-SGD"",""14=CARDNAME"",""INTEGRATED HEALTH INFORMATION SYSTEMS PTE. LTD."",""14=ITEMCODE"",""MS6V"&amp;"C-01290GLP"",""14=ITEMNAME"",""MS WINRMTDSKTPSRVCSCAL SNGL SA MVL USRCAL"",""10=QUANTITY"",""10.000000"",""14=U_PONO"",""943976A"",""15=U_PODATE"",""12/6/2023"",""10=U_TLINTCOS"",""0.000000"",""2=SLPCODE"",""132"",""14=SLPNAME"",""E0001-CS"",""14=MEMO"",""WENDY KUM CHIOU SZE"",""14=CONTAC"&amp;"TNAME"",""E-INVOICE(AP DIRECT)"",""10=LINETOTAL"",""743.900000"",""14=U_ENR"","""",""14=U_MSENR"",""S7138270"",""14=U_MSPCN"",""AD5A91AA"",""14=ADDRESS2"",""PECK WEI SHENG_x000D_INTEGRATED HEALTH INFORMATION SYSTEMS PTE. LTD. 6 SERANGOON NORTH AVE 5, #01-01/02 SINGAPORE 554910_x000D_PECK "&amp;"WEI SHENG_x000D_TEL: 98216009_x000D_FAX: _x000D_EMAIL: peck.wei.sheng@ihis.com.sg"""</f>
        <v>"UICACS","","SQL=","2=DOCNUM","33031996","14=CUSTREF","8000008444","14=U_CUSTREF","8000008444","15=DOCDATE","16/6/2023","15=TAXDATE","16/6/2023","14=CARDCODE","CI0099-SGD","14=CARDNAME","INTEGRATED HEALTH INFORMATION SYSTEMS PTE. LTD.","14=ITEMCODE","MS6VC-01290GLP","14=ITEMNAME","MS WINRMTDSKTPSRVCSCAL SNGL SA MVL USRCAL","10=QUANTITY","10.000000","14=U_PONO","943976A","15=U_PODATE","12/6/2023","10=U_TLINTCOS","0.000000","2=SLPCODE","132","14=SLPNAME","E0001-CS","14=MEMO","WENDY KUM CHIOU SZE","14=CONTACTNAME","E-INVOICE(AP DIRECT)","10=LINETOTAL","743.900000","14=U_ENR","","14=U_MSENR","S7138270","14=U_MSPCN","AD5A91AA","14=ADDRESS2","PECK WEI SHENG_x000D_INTEGRATED HEALTH INFORMATION SYSTEMS PTE. LTD. 6 SERANGOON NORTH AVE 5, #01-01/02 SINGAPORE 554910_x000D_PECK WEI SHENG_x000D_TEL: 98216009_x000D_FAX: _x000D_EMAIL: peck.wei.sheng@ihis.com.sg"</v>
      </c>
      <c r="K34" s="4">
        <f t="shared" si="0"/>
        <v>6</v>
      </c>
      <c r="L34" s="4">
        <f t="shared" si="1"/>
        <v>2023</v>
      </c>
      <c r="M34" s="4">
        <v>33031996</v>
      </c>
      <c r="N34" s="38">
        <v>45093</v>
      </c>
      <c r="O34" s="4" t="str">
        <f t="shared" si="2"/>
        <v>S7138270</v>
      </c>
      <c r="P34" s="4" t="str">
        <f>"AD5A91AA"</f>
        <v>AD5A91AA</v>
      </c>
      <c r="Q34" s="4" t="str">
        <f>"CI0099-SGD"</f>
        <v>CI0099-SGD</v>
      </c>
      <c r="R34" s="4" t="str">
        <f>"INTEGRATED HEALTH INFORMATION SYSTEMS PTE. LTD."</f>
        <v>INTEGRATED HEALTH INFORMATION SYSTEMS PTE. LTD.</v>
      </c>
      <c r="S34" s="50" t="str">
        <f>"943976A"</f>
        <v>943976A</v>
      </c>
      <c r="T34" s="50">
        <v>45089</v>
      </c>
      <c r="U34" s="50" t="str">
        <f>"8000008444"</f>
        <v>8000008444</v>
      </c>
      <c r="V34" s="50">
        <v>45093</v>
      </c>
      <c r="W34" s="51">
        <f t="shared" si="6"/>
        <v>4</v>
      </c>
      <c r="X34" s="65" t="str">
        <f>"MS6VC-01290GLP"</f>
        <v>MS6VC-01290GLP</v>
      </c>
      <c r="Y34" s="65" t="str">
        <f>"MS WINRMTDSKTPSRVCSCAL SNGL SA MVL USRCAL"</f>
        <v>MS WINRMTDSKTPSRVCSCAL SNGL SA MVL USRCAL</v>
      </c>
      <c r="Z34" s="65" t="str">
        <f t="shared" si="7"/>
        <v>WENDY KUM CHIOU SZE</v>
      </c>
      <c r="AA34" s="60">
        <v>10</v>
      </c>
      <c r="AB34" s="65" t="str">
        <f t="shared" si="8"/>
        <v>E-INVOICE(AP DIRECT)</v>
      </c>
      <c r="AC34" s="37">
        <f t="shared" si="9"/>
        <v>74.39</v>
      </c>
      <c r="AD34" s="37">
        <v>743.9</v>
      </c>
      <c r="AE34" s="63" t="str">
        <f t="shared" si="10"/>
        <v>-</v>
      </c>
      <c r="AF34" s="37">
        <v>743.9</v>
      </c>
      <c r="AG34" s="63" t="s">
        <v>95</v>
      </c>
      <c r="AH34" s="67" t="str">
        <f>"PECK WEI SHENG_x000D_INTEGRATED HEALTH INFORMATION SYSTEMS PTE. LTD. 6 SERANGOON NORTH AVE 5, #01-01/02 SINGAPORE 554910_x000D_PECK WEI SHENG_x000D_TEL: 98216009_x000D_FAX: _x000D_EMAIL: peck.wei.sheng@ihis.com.sg"</f>
        <v>PECK WEI SHENG_x000D_INTEGRATED HEALTH INFORMATION SYSTEMS PTE. LTD. 6 SERANGOON NORTH AVE 5, #01-01/02 SINGAPORE 554910_x000D_PECK WEI SHENG_x000D_TEL: 98216009_x000D_FAX: _x000D_EMAIL: peck.wei.sheng@ihis.com.sg</v>
      </c>
      <c r="AI34" s="18"/>
      <c r="AJ34" s="63" t="s">
        <v>96</v>
      </c>
      <c r="AK34" s="4" t="str">
        <f>"MS6VC-01290GLP"</f>
        <v>MS6VC-01290GLP</v>
      </c>
      <c r="AL34" s="4" t="str">
        <f>"MS WINRMTDSKTPSRVCSCAL SNGL SA MVL USRCAL"</f>
        <v>MS WINRMTDSKTPSRVCSCAL SNGL SA MVL USRCAL</v>
      </c>
      <c r="AM34" s="4" t="s">
        <v>539</v>
      </c>
      <c r="AN34" s="4" t="s">
        <v>546</v>
      </c>
      <c r="AO34" s="4" t="s">
        <v>542</v>
      </c>
      <c r="AP34" s="4" t="str">
        <f t="shared" si="11"/>
        <v>-</v>
      </c>
    </row>
    <row r="35" spans="1:57">
      <c r="A35" s="1" t="s">
        <v>136</v>
      </c>
      <c r="B35" s="1" t="str">
        <f t="shared" si="12"/>
        <v>Show</v>
      </c>
      <c r="C35" s="4" t="s">
        <v>48</v>
      </c>
      <c r="E35" s="13" t="str">
        <f>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LTD."",""14=ITEMCODE"",""MS7J"&amp;"Q-00355GLP"",""14=ITEMNAME"",""MS SQLSVRENTCORE SNGL SA MVL 2LIC CORELIC"",""10=QUANTITY"",""14.000000"",""14=U_PONO"",""944224"",""15=U_PODATE"",""26/6/2023"",""10=U_TLINTCOS"",""0.000000"",""2=SLPCODE"",""132"",""14=SLPNAME"",""E0001-CS"",""14=MEMO"",""WENDY KUM CHIOU SZE"",""14=CONTACT"&amp;"NAME"",""E-INVOICE(AP DIRECT)"",""10=LINETOTAL"",""140480.480000"",""14=U_ENR"","""",""14=U_MSENR"",""S7138270"",""14=U_MSPCN"",""AD5A91AA"",""14=ADDRESS2"",""TAY HUI WEN_x000D_INTEGRATED HEALTH INFORMATION SYSTEMS PTE. LTD. 6 SERANGOON NORTH AVE 5, #01-01/02 SINGAPORE 554910_x000D_TAY HU"&amp;"I WEN_x000D_TEL: _x000D_FAX: _x000D_EMAIL: tay.hui.wen@ihis.com.sg"""</f>
        <v>"UICACS","","SQL=","2=DOCNUM","33032116","14=CUSTREF","8000008490","14=U_CUSTREF","8000008490","15=DOCDATE","27/6/2023","15=TAXDATE","27/6/2023","14=CARDCODE","CI0099-SGD","14=CARDNAME","INTEGRATED HEALTH INFORMATION SYSTEMS PTE. LTD.","14=ITEMCODE","MS7JQ-00355GLP","14=ITEMNAME","MS SQLSVRENTCORE SNGL SA MVL 2LIC CORELIC","10=QUANTITY","14.000000","14=U_PONO","944224","15=U_PODATE","26/6/2023","10=U_TLINTCOS","0.000000","2=SLPCODE","132","14=SLPNAME","E0001-CS","14=MEMO","WENDY KUM CHIOU SZE","14=CONTACTNAME","E-INVOICE(AP DIRECT)","10=LINETOTAL","140480.480000","14=U_ENR","","14=U_MSENR","S7138270","14=U_MSPCN","AD5A91AA","14=ADDRESS2","TAY HUI WEN_x000D_INTEGRATED HEALTH INFORMATION SYSTEMS PTE. LTD. 6 SERANGOON NORTH AVE 5, #01-01/02 SINGAPORE 554910_x000D_TAY HUI WEN_x000D_TEL: _x000D_FAX: _x000D_EMAIL: tay.hui.wen@ihis.com.sg"</v>
      </c>
      <c r="K35" s="4">
        <f t="shared" si="0"/>
        <v>6</v>
      </c>
      <c r="L35" s="4">
        <f t="shared" si="1"/>
        <v>2023</v>
      </c>
      <c r="M35" s="4">
        <v>33032116</v>
      </c>
      <c r="N35" s="38">
        <v>45104</v>
      </c>
      <c r="O35" s="4" t="str">
        <f t="shared" si="2"/>
        <v>S7138270</v>
      </c>
      <c r="P35" s="4" t="str">
        <f>"AD5A91AA"</f>
        <v>AD5A91AA</v>
      </c>
      <c r="Q35" s="4" t="str">
        <f>"CI0099-SGD"</f>
        <v>CI0099-SGD</v>
      </c>
      <c r="R35" s="4" t="str">
        <f>"INTEGRATED HEALTH INFORMATION SYSTEMS PTE. LTD."</f>
        <v>INTEGRATED HEALTH INFORMATION SYSTEMS PTE. LTD.</v>
      </c>
      <c r="S35" s="50" t="str">
        <f>"944224"</f>
        <v>944224</v>
      </c>
      <c r="T35" s="50">
        <v>45103</v>
      </c>
      <c r="U35" s="50" t="str">
        <f>"8000008490"</f>
        <v>8000008490</v>
      </c>
      <c r="V35" s="50">
        <v>45104</v>
      </c>
      <c r="W35" s="51">
        <f t="shared" si="6"/>
        <v>1</v>
      </c>
      <c r="X35" s="65" t="str">
        <f>"MS7JQ-00355GLP"</f>
        <v>MS7JQ-00355GLP</v>
      </c>
      <c r="Y35" s="65" t="str">
        <f>"MS SQLSVRENTCORE SNGL SA MVL 2LIC CORELIC"</f>
        <v>MS SQLSVRENTCORE SNGL SA MVL 2LIC CORELIC</v>
      </c>
      <c r="Z35" s="65" t="str">
        <f t="shared" si="7"/>
        <v>WENDY KUM CHIOU SZE</v>
      </c>
      <c r="AA35" s="60">
        <v>14</v>
      </c>
      <c r="AB35" s="65" t="str">
        <f t="shared" si="8"/>
        <v>E-INVOICE(AP DIRECT)</v>
      </c>
      <c r="AC35" s="37">
        <f t="shared" si="9"/>
        <v>10034.320000000002</v>
      </c>
      <c r="AD35" s="37">
        <v>140480.48000000001</v>
      </c>
      <c r="AE35" s="63" t="str">
        <f t="shared" si="10"/>
        <v>-</v>
      </c>
      <c r="AF35" s="37">
        <v>140480.48000000001</v>
      </c>
      <c r="AG35" s="63" t="s">
        <v>95</v>
      </c>
      <c r="AH35" s="67" t="str">
        <f>"TAY HUI WEN_x000D_INTEGRATED HEALTH INFORMATION SYSTEMS PTE. LTD. 6 SERANGOON NORTH AVE 5, #01-01/02 SINGAPORE 554910_x000D_TAY HUI WEN_x000D_TEL: _x000D_FAX: _x000D_EMAIL: tay.hui.wen@ihis.com.sg"</f>
        <v>TAY HUI WEN_x000D_INTEGRATED HEALTH INFORMATION SYSTEMS PTE. LTD. 6 SERANGOON NORTH AVE 5, #01-01/02 SINGAPORE 554910_x000D_TAY HUI WEN_x000D_TEL: _x000D_FAX: _x000D_EMAIL: tay.hui.wen@ihis.com.sg</v>
      </c>
      <c r="AI35" s="18"/>
      <c r="AJ35" s="63" t="s">
        <v>96</v>
      </c>
      <c r="AK35" s="4" t="str">
        <f>"MS7JQ-00355GLP"</f>
        <v>MS7JQ-00355GLP</v>
      </c>
      <c r="AL35" s="4" t="str">
        <f>"MS SQLSVRENTCORE SNGL SA MVL 2LIC CORELIC"</f>
        <v>MS SQLSVRENTCORE SNGL SA MVL 2LIC CORELIC</v>
      </c>
      <c r="AM35" s="4" t="s">
        <v>539</v>
      </c>
      <c r="AN35" s="4" t="s">
        <v>540</v>
      </c>
      <c r="AO35" s="4" t="s">
        <v>541</v>
      </c>
      <c r="AP35" s="4" t="str">
        <f t="shared" si="11"/>
        <v>-</v>
      </c>
    </row>
    <row r="36" spans="1:57">
      <c r="A36" s="1" t="s">
        <v>136</v>
      </c>
      <c r="B36" s="1" t="str">
        <f t="shared" si="12"/>
        <v>Show</v>
      </c>
      <c r="C36" s="4" t="s">
        <v>48</v>
      </c>
      <c r="E36" s="13" t="str">
        <f>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LTD."",""14=ITEMCODE"",""MS7J"&amp;"Q-00353GLP"",""14=ITEMNAME"",""MS SQLSVRENTCORE SNGL LICSAPK MVL 2LIC CORELIC"",""10=QUANTITY"",""2.000000"",""14=U_PONO"",""944224"",""15=U_PODATE"",""26/6/2023"",""10=U_TLINTCOS"",""0.000000"",""2=SLPCODE"",""132"",""14=SLPNAME"",""E0001-CS"",""14=MEMO"",""WENDY KUM CHIOU SZE"",""14=CON"&amp;"TACTNAME"",""E-INVOICE(AP DIRECT)"",""10=LINETOTAL"",""46824.540000"",""14=U_ENR"","""",""14=U_MSENR"",""S7138270"",""14=U_MSPCN"",""AD5A91AA"",""14=ADDRESS2"",""TAY HUI WEN_x000D_INTEGRATED HEALTH INFORMATION SYSTEMS PTE. LTD. 6 SERANGOON NORTH AVE 5, #01-01/02 SINGAPORE 554910_x000D_TAY"&amp;" HUI WEN_x000D_TEL: _x000D_FAX: _x000D_EMAIL: tay.hui.wen@ihis.com.sg"""</f>
        <v>"UICACS","","SQL=","2=DOCNUM","33032116","14=CUSTREF","8000008490","14=U_CUSTREF","8000008490","15=DOCDATE","27/6/2023","15=TAXDATE","27/6/2023","14=CARDCODE","CI0099-SGD","14=CARDNAME","INTEGRATED HEALTH INFORMATION SYSTEMS PTE. LTD.","14=ITEMCODE","MS7JQ-00353GLP","14=ITEMNAME","MS SQLSVRENTCORE SNGL LICSAPK MVL 2LIC CORELIC","10=QUANTITY","2.000000","14=U_PONO","944224","15=U_PODATE","26/6/2023","10=U_TLINTCOS","0.000000","2=SLPCODE","132","14=SLPNAME","E0001-CS","14=MEMO","WENDY KUM CHIOU SZE","14=CONTACTNAME","E-INVOICE(AP DIRECT)","10=LINETOTAL","46824.540000","14=U_ENR","","14=U_MSENR","S7138270","14=U_MSPCN","AD5A91AA","14=ADDRESS2","TAY HUI WEN_x000D_INTEGRATED HEALTH INFORMATION SYSTEMS PTE. LTD. 6 SERANGOON NORTH AVE 5, #01-01/02 SINGAPORE 554910_x000D_TAY HUI WEN_x000D_TEL: _x000D_FAX: _x000D_EMAIL: tay.hui.wen@ihis.com.sg"</v>
      </c>
      <c r="K36" s="4">
        <f t="shared" si="0"/>
        <v>6</v>
      </c>
      <c r="L36" s="4">
        <f t="shared" si="1"/>
        <v>2023</v>
      </c>
      <c r="M36" s="4">
        <v>33032116</v>
      </c>
      <c r="N36" s="38">
        <v>45104</v>
      </c>
      <c r="O36" s="4" t="str">
        <f t="shared" si="2"/>
        <v>S7138270</v>
      </c>
      <c r="P36" s="4" t="str">
        <f>"AD5A91AA"</f>
        <v>AD5A91AA</v>
      </c>
      <c r="Q36" s="4" t="str">
        <f>"CI0099-SGD"</f>
        <v>CI0099-SGD</v>
      </c>
      <c r="R36" s="4" t="str">
        <f>"INTEGRATED HEALTH INFORMATION SYSTEMS PTE. LTD."</f>
        <v>INTEGRATED HEALTH INFORMATION SYSTEMS PTE. LTD.</v>
      </c>
      <c r="S36" s="50" t="str">
        <f>"944224"</f>
        <v>944224</v>
      </c>
      <c r="T36" s="50">
        <v>45103</v>
      </c>
      <c r="U36" s="50" t="str">
        <f>"8000008490"</f>
        <v>8000008490</v>
      </c>
      <c r="V36" s="50">
        <v>45104</v>
      </c>
      <c r="W36" s="51">
        <f t="shared" si="6"/>
        <v>1</v>
      </c>
      <c r="X36" s="65" t="str">
        <f>"MS7JQ-00353GLP"</f>
        <v>MS7JQ-00353GLP</v>
      </c>
      <c r="Y36" s="65" t="str">
        <f>"MS SQLSVRENTCORE SNGL LICSAPK MVL 2LIC CORELIC"</f>
        <v>MS SQLSVRENTCORE SNGL LICSAPK MVL 2LIC CORELIC</v>
      </c>
      <c r="Z36" s="65" t="str">
        <f t="shared" si="7"/>
        <v>WENDY KUM CHIOU SZE</v>
      </c>
      <c r="AA36" s="60">
        <v>2</v>
      </c>
      <c r="AB36" s="65" t="str">
        <f t="shared" si="8"/>
        <v>E-INVOICE(AP DIRECT)</v>
      </c>
      <c r="AC36" s="37">
        <f t="shared" si="9"/>
        <v>23412.27</v>
      </c>
      <c r="AD36" s="37">
        <v>46824.54</v>
      </c>
      <c r="AE36" s="63" t="str">
        <f t="shared" si="10"/>
        <v>-</v>
      </c>
      <c r="AF36" s="37">
        <v>46824.54</v>
      </c>
      <c r="AG36" s="63" t="s">
        <v>95</v>
      </c>
      <c r="AH36" s="67" t="str">
        <f>"TAY HUI WEN_x000D_INTEGRATED HEALTH INFORMATION SYSTEMS PTE. LTD. 6 SERANGOON NORTH AVE 5, #01-01/02 SINGAPORE 554910_x000D_TAY HUI WEN_x000D_TEL: _x000D_FAX: _x000D_EMAIL: tay.hui.wen@ihis.com.sg"</f>
        <v>TAY HUI WEN_x000D_INTEGRATED HEALTH INFORMATION SYSTEMS PTE. LTD. 6 SERANGOON NORTH AVE 5, #01-01/02 SINGAPORE 554910_x000D_TAY HUI WEN_x000D_TEL: _x000D_FAX: _x000D_EMAIL: tay.hui.wen@ihis.com.sg</v>
      </c>
      <c r="AI36" s="18"/>
      <c r="AJ36" s="63" t="s">
        <v>96</v>
      </c>
      <c r="AK36" s="4" t="str">
        <f>"MS7JQ-00353GLP"</f>
        <v>MS7JQ-00353GLP</v>
      </c>
      <c r="AL36" s="4" t="str">
        <f>"MS SQLSVRENTCORE SNGL LICSAPK MVL 2LIC CORELIC"</f>
        <v>MS SQLSVRENTCORE SNGL LICSAPK MVL 2LIC CORELIC</v>
      </c>
      <c r="AM36" s="4" t="s">
        <v>544</v>
      </c>
      <c r="AN36" s="4" t="s">
        <v>540</v>
      </c>
      <c r="AO36" s="4" t="s">
        <v>541</v>
      </c>
      <c r="AP36" s="4" t="str">
        <f t="shared" si="11"/>
        <v>-</v>
      </c>
    </row>
    <row r="37" spans="1:57" hidden="1">
      <c r="B37" s="1" t="str">
        <f>IF(M37="","Hide","Show")</f>
        <v>Hide</v>
      </c>
      <c r="C37" s="4" t="s">
        <v>49</v>
      </c>
      <c r="E37" s="13" t="str">
        <f>""</f>
        <v/>
      </c>
      <c r="M37" s="4" t="str">
        <f>""</f>
        <v/>
      </c>
      <c r="N37" s="38" t="str">
        <f>""</f>
        <v/>
      </c>
      <c r="O37" s="4" t="str">
        <f>""</f>
        <v/>
      </c>
      <c r="P37" s="4"/>
      <c r="Q37" s="4" t="str">
        <f>""</f>
        <v/>
      </c>
      <c r="R37" s="4" t="str">
        <f>""</f>
        <v/>
      </c>
      <c r="T37" s="45" t="str">
        <f>""</f>
        <v/>
      </c>
      <c r="U37" s="45" t="str">
        <f>""</f>
        <v/>
      </c>
      <c r="V37" s="52"/>
      <c r="W37" s="51" t="e">
        <f t="shared" si="6"/>
        <v>#VALUE!</v>
      </c>
      <c r="X37" s="4" t="str">
        <f>""</f>
        <v/>
      </c>
      <c r="Y37" s="4" t="str">
        <f>""</f>
        <v/>
      </c>
      <c r="Z37" s="4" t="str">
        <f>""</f>
        <v/>
      </c>
      <c r="AA37" s="60" t="str">
        <f>""</f>
        <v/>
      </c>
      <c r="AB37" s="4" t="str">
        <f>""</f>
        <v/>
      </c>
      <c r="AC37" s="37">
        <f t="shared" si="9"/>
        <v>0</v>
      </c>
      <c r="AD37" s="37" t="str">
        <f>""</f>
        <v/>
      </c>
      <c r="AE37" s="63"/>
      <c r="AF37" s="18"/>
      <c r="AG37" s="63"/>
      <c r="AH37" s="18" t="str">
        <f>""</f>
        <v/>
      </c>
      <c r="AI37" s="18"/>
      <c r="AJ37" s="63"/>
      <c r="AK37" s="18"/>
      <c r="AL37" s="5" t="str">
        <f>""</f>
        <v/>
      </c>
      <c r="AM37" s="4" t="str">
        <f>""</f>
        <v/>
      </c>
    </row>
    <row r="38" spans="1:57" hidden="1">
      <c r="B38" s="1" t="str">
        <f>IF(M38="","Hide","Show")</f>
        <v>Hide</v>
      </c>
      <c r="C38" s="4" t="s">
        <v>50</v>
      </c>
      <c r="E38" s="13" t="str">
        <f>""</f>
        <v/>
      </c>
      <c r="M38" s="4" t="str">
        <f>""</f>
        <v/>
      </c>
      <c r="N38" s="38" t="str">
        <f>""</f>
        <v/>
      </c>
      <c r="O38" s="4" t="str">
        <f>""</f>
        <v/>
      </c>
      <c r="P38" s="4"/>
      <c r="Q38" s="4" t="str">
        <f>""</f>
        <v/>
      </c>
      <c r="R38" s="4" t="str">
        <f>""</f>
        <v/>
      </c>
      <c r="T38" s="45" t="str">
        <f>""</f>
        <v/>
      </c>
      <c r="U38" s="45" t="str">
        <f>""</f>
        <v/>
      </c>
      <c r="V38" s="52"/>
      <c r="W38" s="51" t="e">
        <f t="shared" si="6"/>
        <v>#VALUE!</v>
      </c>
      <c r="X38" s="4" t="str">
        <f>""</f>
        <v/>
      </c>
      <c r="Y38" s="4" t="str">
        <f>""</f>
        <v/>
      </c>
      <c r="Z38" s="4" t="str">
        <f>""</f>
        <v/>
      </c>
      <c r="AA38" s="60" t="str">
        <f>""</f>
        <v/>
      </c>
      <c r="AB38" s="4" t="str">
        <f>""</f>
        <v/>
      </c>
      <c r="AC38" s="37">
        <f t="shared" si="9"/>
        <v>0</v>
      </c>
      <c r="AD38" s="37" t="str">
        <f>""</f>
        <v/>
      </c>
      <c r="AE38" s="63"/>
      <c r="AF38" s="18"/>
      <c r="AG38" s="63"/>
      <c r="AH38" s="18"/>
      <c r="AI38" s="18"/>
      <c r="AJ38" s="63"/>
      <c r="AK38" s="18"/>
      <c r="AL38" s="5" t="str">
        <f>""</f>
        <v/>
      </c>
      <c r="AM38" s="4" t="str">
        <f>""</f>
        <v/>
      </c>
    </row>
    <row r="39" spans="1:57">
      <c r="K39" s="4">
        <v>6</v>
      </c>
      <c r="L39" s="4">
        <v>2023</v>
      </c>
      <c r="M39" s="69">
        <v>33032021</v>
      </c>
      <c r="N39" s="70">
        <v>45096</v>
      </c>
      <c r="O39" s="4" t="s">
        <v>548</v>
      </c>
      <c r="P39" s="18" t="s">
        <v>547</v>
      </c>
      <c r="Q39" s="4" t="s">
        <v>549</v>
      </c>
      <c r="R39" s="69" t="str">
        <f>"1FSS PTE. LTD."</f>
        <v>1FSS PTE. LTD.</v>
      </c>
      <c r="S39" s="45">
        <v>944084</v>
      </c>
      <c r="T39" s="50">
        <v>45097</v>
      </c>
      <c r="U39" s="69" t="str">
        <f>"8411000587"</f>
        <v>8411000587</v>
      </c>
      <c r="V39" s="50">
        <v>45097</v>
      </c>
      <c r="W39" s="51">
        <v>1</v>
      </c>
      <c r="Z39" s="65" t="str">
        <f t="shared" ref="Z39" si="13">"WENDY KUM CHIOU SZE"</f>
        <v>WENDY KUM CHIOU SZE</v>
      </c>
      <c r="AA39" s="60">
        <v>3</v>
      </c>
      <c r="AB39" s="4" t="s">
        <v>550</v>
      </c>
      <c r="AC39" s="37">
        <v>5962.34</v>
      </c>
      <c r="AD39" s="37">
        <v>17887.02</v>
      </c>
      <c r="AF39" s="37">
        <v>17887.02</v>
      </c>
      <c r="AG39" s="21" t="s">
        <v>95</v>
      </c>
      <c r="AH39" s="71" t="s">
        <v>551</v>
      </c>
      <c r="AJ39" s="63"/>
      <c r="AK39" s="73" t="str">
        <f>"MS7NQ-00300GLP"</f>
        <v>MS7NQ-00300GLP</v>
      </c>
      <c r="AL39" s="69" t="str">
        <f>"MS SQLSVRSTDCORE SNGL LICSAPK MVL 2LIC CORELIC"</f>
        <v>MS SQLSVRSTDCORE SNGL LICSAPK MVL 2LIC CORELIC</v>
      </c>
      <c r="AM39" s="4" t="s">
        <v>544</v>
      </c>
      <c r="AN39" s="4" t="s">
        <v>540</v>
      </c>
      <c r="AO39" s="21" t="s">
        <v>552</v>
      </c>
    </row>
    <row r="40" spans="1:57">
      <c r="AW40" s="16"/>
    </row>
    <row r="41" spans="1:57">
      <c r="AX41" s="16"/>
    </row>
    <row r="42" spans="1:57">
      <c r="AY42" s="16"/>
    </row>
    <row r="43" spans="1:57">
      <c r="AZ43" s="16"/>
    </row>
    <row r="44" spans="1:57">
      <c r="BA44" s="16"/>
    </row>
    <row r="45" spans="1:57">
      <c r="BB45" s="16"/>
    </row>
    <row r="46" spans="1:57">
      <c r="BC46" s="16"/>
    </row>
    <row r="47" spans="1:57">
      <c r="BD47" s="16"/>
    </row>
    <row r="48" spans="1:57">
      <c r="BE48" s="16"/>
    </row>
    <row r="49" spans="58:61">
      <c r="BF49" s="16"/>
    </row>
    <row r="50" spans="58:61">
      <c r="BG50" s="16"/>
    </row>
    <row r="51" spans="58:61">
      <c r="BH51" s="16"/>
    </row>
    <row r="52" spans="58:61">
      <c r="BI52" s="16"/>
    </row>
  </sheetData>
  <sortState xmlns:xlrd2="http://schemas.microsoft.com/office/spreadsheetml/2017/richdata2" ref="M24:AP402">
    <sortCondition ref="Q24:Q40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4.4"/>
  <cols>
    <col min="1" max="1" width="8.77734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4.4"/>
  <cols>
    <col min="1" max="1" width="9.21875" hidden="1" customWidth="1"/>
    <col min="2" max="2" width="11.77734375" bestFit="1" customWidth="1"/>
    <col min="3" max="3" width="145" bestFit="1" customWidth="1"/>
    <col min="4" max="4" width="15.5546875" bestFit="1" customWidth="1"/>
    <col min="5" max="5" width="14.77734375" bestFit="1" customWidth="1"/>
    <col min="6" max="6" width="15.44140625" bestFit="1" customWidth="1"/>
    <col min="7" max="7" width="25.21875" bestFit="1" customWidth="1"/>
    <col min="8" max="8" width="13.5546875" bestFit="1" customWidth="1"/>
    <col min="9" max="9" width="19.21875" bestFit="1" customWidth="1"/>
    <col min="10" max="10" width="13.77734375" bestFit="1" customWidth="1"/>
    <col min="11" max="11" width="14.21875" bestFit="1" customWidth="1"/>
    <col min="12" max="12" width="11.44140625" bestFit="1" customWidth="1"/>
    <col min="13" max="13" width="11.77734375" bestFit="1" customWidth="1"/>
    <col min="14" max="14" width="15" bestFit="1" customWidth="1"/>
    <col min="15" max="15" width="12.5546875" bestFit="1" customWidth="1"/>
    <col min="16" max="16" width="9.77734375" bestFit="1" customWidth="1"/>
    <col min="17" max="17" width="8" bestFit="1" customWidth="1"/>
    <col min="18" max="18" width="9.77734375" bestFit="1" customWidth="1"/>
    <col min="19" max="19" width="12.2187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87.2">
      <c r="B5" t="s">
        <v>74</v>
      </c>
      <c r="C5" s="27" t="s">
        <v>54</v>
      </c>
    </row>
    <row r="7" spans="1:19" ht="187.2">
      <c r="C7" s="27" t="s">
        <v>56</v>
      </c>
    </row>
    <row r="9" spans="1:19" ht="187.2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4.4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4.4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4.4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4.4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F211-06E1-4177-BF39-3E9667010A53}">
  <dimension ref="A1:E13"/>
  <sheetViews>
    <sheetView workbookViewId="0"/>
  </sheetViews>
  <sheetFormatPr defaultRowHeight="14.4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B122-FF6B-41AB-AE9F-EA1FA8A33E9C}">
  <dimension ref="A1:AV40"/>
  <sheetViews>
    <sheetView workbookViewId="0"/>
  </sheetViews>
  <sheetFormatPr defaultRowHeight="14.4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241</v>
      </c>
      <c r="N28" s="68" t="s">
        <v>242</v>
      </c>
      <c r="O28" s="68" t="s">
        <v>243</v>
      </c>
      <c r="P28" s="68" t="s">
        <v>282</v>
      </c>
      <c r="Q28" s="68" t="s">
        <v>244</v>
      </c>
      <c r="R28" s="68" t="s">
        <v>245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288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254</v>
      </c>
      <c r="N29" s="68" t="s">
        <v>255</v>
      </c>
      <c r="O29" s="68" t="s">
        <v>256</v>
      </c>
      <c r="P29" s="68" t="s">
        <v>296</v>
      </c>
      <c r="Q29" s="68" t="s">
        <v>257</v>
      </c>
      <c r="R29" s="68" t="s">
        <v>258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302</v>
      </c>
      <c r="AF29" s="68" t="s">
        <v>265</v>
      </c>
      <c r="AG29" s="68" t="s">
        <v>95</v>
      </c>
      <c r="AH29" s="68" t="s">
        <v>303</v>
      </c>
      <c r="AJ29" s="68" t="s">
        <v>96</v>
      </c>
      <c r="AK29" s="68" t="s">
        <v>259</v>
      </c>
      <c r="AL29" s="68" t="s">
        <v>260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136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136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136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1:42">
      <c r="A33" s="68" t="s">
        <v>136</v>
      </c>
      <c r="B33" s="68" t="s">
        <v>392</v>
      </c>
      <c r="C33" s="68" t="s">
        <v>48</v>
      </c>
      <c r="E33" s="68" t="s">
        <v>393</v>
      </c>
      <c r="K33" s="68" t="s">
        <v>394</v>
      </c>
      <c r="L33" s="68" t="s">
        <v>395</v>
      </c>
      <c r="M33" s="68" t="s">
        <v>396</v>
      </c>
      <c r="N33" s="68" t="s">
        <v>397</v>
      </c>
      <c r="O33" s="68" t="s">
        <v>398</v>
      </c>
      <c r="P33" s="68" t="s">
        <v>399</v>
      </c>
      <c r="Q33" s="68" t="s">
        <v>400</v>
      </c>
      <c r="R33" s="68" t="s">
        <v>401</v>
      </c>
      <c r="S33" s="68" t="s">
        <v>402</v>
      </c>
      <c r="T33" s="68" t="s">
        <v>403</v>
      </c>
      <c r="U33" s="68" t="s">
        <v>404</v>
      </c>
      <c r="V33" s="68" t="s">
        <v>405</v>
      </c>
      <c r="W33" s="68" t="s">
        <v>406</v>
      </c>
      <c r="X33" s="68" t="s">
        <v>407</v>
      </c>
      <c r="Y33" s="68" t="s">
        <v>408</v>
      </c>
      <c r="Z33" s="68" t="s">
        <v>409</v>
      </c>
      <c r="AA33" s="68" t="s">
        <v>410</v>
      </c>
      <c r="AB33" s="68" t="s">
        <v>411</v>
      </c>
      <c r="AC33" s="68" t="s">
        <v>412</v>
      </c>
      <c r="AD33" s="68" t="s">
        <v>413</v>
      </c>
      <c r="AE33" s="68" t="s">
        <v>414</v>
      </c>
      <c r="AF33" s="68" t="s">
        <v>413</v>
      </c>
      <c r="AG33" s="68" t="s">
        <v>95</v>
      </c>
      <c r="AH33" s="68" t="s">
        <v>415</v>
      </c>
      <c r="AJ33" s="68" t="s">
        <v>96</v>
      </c>
      <c r="AK33" s="68" t="s">
        <v>407</v>
      </c>
      <c r="AL33" s="68" t="s">
        <v>408</v>
      </c>
      <c r="AM33" s="68" t="s">
        <v>416</v>
      </c>
      <c r="AN33" s="68" t="s">
        <v>417</v>
      </c>
      <c r="AO33" s="68" t="s">
        <v>418</v>
      </c>
      <c r="AP33" s="68" t="s">
        <v>419</v>
      </c>
    </row>
    <row r="34" spans="1:42">
      <c r="A34" s="68" t="s">
        <v>136</v>
      </c>
      <c r="B34" s="68" t="s">
        <v>420</v>
      </c>
      <c r="C34" s="68" t="s">
        <v>48</v>
      </c>
      <c r="E34" s="68" t="s">
        <v>421</v>
      </c>
      <c r="K34" s="68" t="s">
        <v>422</v>
      </c>
      <c r="L34" s="68" t="s">
        <v>423</v>
      </c>
      <c r="M34" s="68" t="s">
        <v>424</v>
      </c>
      <c r="N34" s="68" t="s">
        <v>425</v>
      </c>
      <c r="O34" s="68" t="s">
        <v>426</v>
      </c>
      <c r="P34" s="68" t="s">
        <v>427</v>
      </c>
      <c r="Q34" s="68" t="s">
        <v>428</v>
      </c>
      <c r="R34" s="68" t="s">
        <v>429</v>
      </c>
      <c r="S34" s="68" t="s">
        <v>430</v>
      </c>
      <c r="T34" s="68" t="s">
        <v>431</v>
      </c>
      <c r="U34" s="68" t="s">
        <v>432</v>
      </c>
      <c r="V34" s="68" t="s">
        <v>433</v>
      </c>
      <c r="W34" s="68" t="s">
        <v>434</v>
      </c>
      <c r="X34" s="68" t="s">
        <v>435</v>
      </c>
      <c r="Y34" s="68" t="s">
        <v>436</v>
      </c>
      <c r="Z34" s="68" t="s">
        <v>437</v>
      </c>
      <c r="AA34" s="68" t="s">
        <v>438</v>
      </c>
      <c r="AB34" s="68" t="s">
        <v>439</v>
      </c>
      <c r="AC34" s="68" t="s">
        <v>440</v>
      </c>
      <c r="AD34" s="68" t="s">
        <v>441</v>
      </c>
      <c r="AE34" s="68" t="s">
        <v>442</v>
      </c>
      <c r="AF34" s="68" t="s">
        <v>441</v>
      </c>
      <c r="AG34" s="68" t="s">
        <v>95</v>
      </c>
      <c r="AH34" s="68" t="s">
        <v>443</v>
      </c>
      <c r="AJ34" s="68" t="s">
        <v>96</v>
      </c>
      <c r="AK34" s="68" t="s">
        <v>435</v>
      </c>
      <c r="AL34" s="68" t="s">
        <v>436</v>
      </c>
      <c r="AM34" s="68" t="s">
        <v>444</v>
      </c>
      <c r="AN34" s="68" t="s">
        <v>445</v>
      </c>
      <c r="AO34" s="68" t="s">
        <v>446</v>
      </c>
      <c r="AP34" s="68" t="s">
        <v>447</v>
      </c>
    </row>
    <row r="35" spans="1:42">
      <c r="A35" s="68" t="s">
        <v>136</v>
      </c>
      <c r="B35" s="68" t="s">
        <v>448</v>
      </c>
      <c r="C35" s="68" t="s">
        <v>48</v>
      </c>
      <c r="E35" s="68" t="s">
        <v>449</v>
      </c>
      <c r="K35" s="68" t="s">
        <v>450</v>
      </c>
      <c r="L35" s="68" t="s">
        <v>451</v>
      </c>
      <c r="M35" s="68" t="s">
        <v>452</v>
      </c>
      <c r="N35" s="68" t="s">
        <v>453</v>
      </c>
      <c r="O35" s="68" t="s">
        <v>454</v>
      </c>
      <c r="P35" s="68" t="s">
        <v>455</v>
      </c>
      <c r="Q35" s="68" t="s">
        <v>456</v>
      </c>
      <c r="R35" s="68" t="s">
        <v>457</v>
      </c>
      <c r="S35" s="68" t="s">
        <v>458</v>
      </c>
      <c r="T35" s="68" t="s">
        <v>459</v>
      </c>
      <c r="U35" s="68" t="s">
        <v>460</v>
      </c>
      <c r="V35" s="68" t="s">
        <v>461</v>
      </c>
      <c r="W35" s="68" t="s">
        <v>462</v>
      </c>
      <c r="X35" s="68" t="s">
        <v>463</v>
      </c>
      <c r="Y35" s="68" t="s">
        <v>464</v>
      </c>
      <c r="Z35" s="68" t="s">
        <v>465</v>
      </c>
      <c r="AA35" s="68" t="s">
        <v>466</v>
      </c>
      <c r="AB35" s="68" t="s">
        <v>467</v>
      </c>
      <c r="AC35" s="68" t="s">
        <v>468</v>
      </c>
      <c r="AD35" s="68" t="s">
        <v>469</v>
      </c>
      <c r="AE35" s="68" t="s">
        <v>470</v>
      </c>
      <c r="AF35" s="68" t="s">
        <v>469</v>
      </c>
      <c r="AG35" s="68" t="s">
        <v>95</v>
      </c>
      <c r="AH35" s="68" t="s">
        <v>471</v>
      </c>
      <c r="AJ35" s="68" t="s">
        <v>96</v>
      </c>
      <c r="AK35" s="68" t="s">
        <v>463</v>
      </c>
      <c r="AL35" s="68" t="s">
        <v>464</v>
      </c>
      <c r="AM35" s="68" t="s">
        <v>472</v>
      </c>
      <c r="AN35" s="68" t="s">
        <v>473</v>
      </c>
      <c r="AO35" s="68" t="s">
        <v>474</v>
      </c>
      <c r="AP35" s="68" t="s">
        <v>475</v>
      </c>
    </row>
    <row r="36" spans="1:42">
      <c r="A36" s="68" t="s">
        <v>136</v>
      </c>
      <c r="B36" s="68" t="s">
        <v>476</v>
      </c>
      <c r="C36" s="68" t="s">
        <v>48</v>
      </c>
      <c r="E36" s="68" t="s">
        <v>477</v>
      </c>
      <c r="K36" s="68" t="s">
        <v>478</v>
      </c>
      <c r="L36" s="68" t="s">
        <v>479</v>
      </c>
      <c r="M36" s="68" t="s">
        <v>480</v>
      </c>
      <c r="N36" s="68" t="s">
        <v>481</v>
      </c>
      <c r="O36" s="68" t="s">
        <v>482</v>
      </c>
      <c r="P36" s="68" t="s">
        <v>483</v>
      </c>
      <c r="Q36" s="68" t="s">
        <v>484</v>
      </c>
      <c r="R36" s="68" t="s">
        <v>485</v>
      </c>
      <c r="S36" s="68" t="s">
        <v>486</v>
      </c>
      <c r="T36" s="68" t="s">
        <v>487</v>
      </c>
      <c r="U36" s="68" t="s">
        <v>488</v>
      </c>
      <c r="V36" s="68" t="s">
        <v>489</v>
      </c>
      <c r="W36" s="68" t="s">
        <v>490</v>
      </c>
      <c r="X36" s="68" t="s">
        <v>491</v>
      </c>
      <c r="Y36" s="68" t="s">
        <v>492</v>
      </c>
      <c r="Z36" s="68" t="s">
        <v>493</v>
      </c>
      <c r="AA36" s="68" t="s">
        <v>494</v>
      </c>
      <c r="AB36" s="68" t="s">
        <v>495</v>
      </c>
      <c r="AC36" s="68" t="s">
        <v>496</v>
      </c>
      <c r="AD36" s="68" t="s">
        <v>497</v>
      </c>
      <c r="AE36" s="68" t="s">
        <v>498</v>
      </c>
      <c r="AF36" s="68" t="s">
        <v>497</v>
      </c>
      <c r="AG36" s="68" t="s">
        <v>95</v>
      </c>
      <c r="AH36" s="68" t="s">
        <v>499</v>
      </c>
      <c r="AJ36" s="68" t="s">
        <v>96</v>
      </c>
      <c r="AK36" s="68" t="s">
        <v>491</v>
      </c>
      <c r="AL36" s="68" t="s">
        <v>492</v>
      </c>
      <c r="AM36" s="68" t="s">
        <v>500</v>
      </c>
      <c r="AN36" s="68" t="s">
        <v>501</v>
      </c>
      <c r="AO36" s="68" t="s">
        <v>502</v>
      </c>
      <c r="AP36" s="68" t="s">
        <v>503</v>
      </c>
    </row>
    <row r="37" spans="1:42">
      <c r="B37" s="68" t="s">
        <v>504</v>
      </c>
      <c r="C37" s="68" t="s">
        <v>49</v>
      </c>
      <c r="E37" s="68" t="s">
        <v>128</v>
      </c>
      <c r="M37" s="68" t="s">
        <v>505</v>
      </c>
      <c r="N37" s="68" t="s">
        <v>506</v>
      </c>
      <c r="O37" s="68" t="s">
        <v>507</v>
      </c>
      <c r="Q37" s="68" t="s">
        <v>508</v>
      </c>
      <c r="R37" s="68" t="s">
        <v>509</v>
      </c>
      <c r="T37" s="68" t="s">
        <v>510</v>
      </c>
      <c r="U37" s="68" t="s">
        <v>511</v>
      </c>
      <c r="X37" s="68" t="s">
        <v>510</v>
      </c>
      <c r="Y37" s="68" t="s">
        <v>512</v>
      </c>
      <c r="Z37" s="68" t="s">
        <v>513</v>
      </c>
      <c r="AA37" s="68" t="s">
        <v>514</v>
      </c>
      <c r="AB37" s="68" t="s">
        <v>515</v>
      </c>
      <c r="AC37" s="68" t="s">
        <v>516</v>
      </c>
      <c r="AD37" s="68" t="s">
        <v>517</v>
      </c>
      <c r="AH37" s="68" t="s">
        <v>518</v>
      </c>
      <c r="AL37" s="68" t="s">
        <v>519</v>
      </c>
      <c r="AM37" s="68" t="s">
        <v>520</v>
      </c>
    </row>
    <row r="38" spans="1:42">
      <c r="B38" s="68" t="s">
        <v>521</v>
      </c>
      <c r="C38" s="68" t="s">
        <v>50</v>
      </c>
      <c r="E38" s="68" t="s">
        <v>131</v>
      </c>
      <c r="M38" s="68" t="s">
        <v>522</v>
      </c>
      <c r="N38" s="68" t="s">
        <v>523</v>
      </c>
      <c r="O38" s="68" t="s">
        <v>524</v>
      </c>
      <c r="Q38" s="68" t="s">
        <v>525</v>
      </c>
      <c r="R38" s="68" t="s">
        <v>526</v>
      </c>
      <c r="T38" s="68" t="s">
        <v>527</v>
      </c>
      <c r="U38" s="68" t="s">
        <v>528</v>
      </c>
      <c r="X38" s="68" t="s">
        <v>527</v>
      </c>
      <c r="Y38" s="68" t="s">
        <v>529</v>
      </c>
      <c r="Z38" s="68" t="s">
        <v>530</v>
      </c>
      <c r="AA38" s="68" t="s">
        <v>531</v>
      </c>
      <c r="AB38" s="68" t="s">
        <v>532</v>
      </c>
      <c r="AC38" s="68" t="s">
        <v>533</v>
      </c>
      <c r="AD38" s="68" t="s">
        <v>534</v>
      </c>
      <c r="AL38" s="68" t="s">
        <v>535</v>
      </c>
      <c r="AM38" s="68" t="s">
        <v>536</v>
      </c>
    </row>
    <row r="40" spans="1:42">
      <c r="AC40" s="68" t="s">
        <v>537</v>
      </c>
      <c r="AD40" s="68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2023-07-06T12:55:17Z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