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"/>
    </mc:Choice>
  </mc:AlternateContent>
  <xr:revisionPtr revIDLastSave="0" documentId="8_{91A12992-D4CC-4563-8322-E0730090B8F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C24" i="2"/>
  <c r="AH24" i="2"/>
  <c r="AK24" i="2"/>
  <c r="AL24" i="2"/>
  <c r="AP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C25" i="2"/>
  <c r="AH25" i="2"/>
  <c r="AK25" i="2"/>
  <c r="AL25" i="2"/>
  <c r="AP25" i="2"/>
  <c r="E26" i="2"/>
  <c r="M26" i="2"/>
  <c r="N26" i="2"/>
  <c r="O26" i="2"/>
  <c r="Q26" i="2"/>
  <c r="R26" i="2"/>
  <c r="T26" i="2"/>
  <c r="U26" i="2"/>
  <c r="X26" i="2"/>
  <c r="Y26" i="2"/>
  <c r="Z26" i="2"/>
  <c r="AA26" i="2"/>
  <c r="AB26" i="2"/>
  <c r="AD26" i="2"/>
  <c r="AC26" i="2" s="1"/>
  <c r="AH26" i="2"/>
  <c r="AL26" i="2"/>
  <c r="E27" i="2"/>
  <c r="M27" i="2"/>
  <c r="N27" i="2"/>
  <c r="O27" i="2"/>
  <c r="Q27" i="2"/>
  <c r="R27" i="2"/>
  <c r="T27" i="2"/>
  <c r="U27" i="2"/>
  <c r="X27" i="2"/>
  <c r="Y27" i="2"/>
  <c r="Z27" i="2"/>
  <c r="AA27" i="2"/>
  <c r="AB27" i="2"/>
  <c r="AD27" i="2"/>
  <c r="AL27" i="2"/>
  <c r="D5" i="1"/>
  <c r="B25" i="2"/>
  <c r="B24" i="2"/>
  <c r="H6" i="2"/>
  <c r="H5" i="2"/>
  <c r="H4" i="2"/>
  <c r="E2" i="2"/>
  <c r="D13" i="1"/>
  <c r="C13" i="1"/>
  <c r="E16" i="2" s="1"/>
  <c r="C12" i="1"/>
  <c r="E15" i="2" s="1"/>
  <c r="C11" i="1"/>
  <c r="E14" i="2" s="1"/>
  <c r="C10" i="1"/>
  <c r="E13" i="2" s="1"/>
  <c r="C8" i="1"/>
  <c r="C5" i="1"/>
  <c r="E12" i="2" s="1"/>
  <c r="C4" i="1"/>
  <c r="C3" i="1"/>
  <c r="C9" i="1" s="1"/>
  <c r="E11" i="2" s="1"/>
  <c r="AC27" i="2" l="1"/>
  <c r="D4" i="2"/>
  <c r="E4" i="2" s="1"/>
  <c r="D6" i="2"/>
  <c r="D5" i="2"/>
  <c r="I6" i="2"/>
  <c r="I5" i="2"/>
  <c r="E5" i="2" l="1"/>
  <c r="E6" i="2"/>
  <c r="B27" i="2" l="1"/>
  <c r="B26" i="2"/>
</calcChain>
</file>

<file path=xl/sharedStrings.xml><?xml version="1.0" encoding="utf-8"?>
<sst xmlns="http://schemas.openxmlformats.org/spreadsheetml/2006/main" count="933" uniqueCount="262">
  <si>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</si>
  <si>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</si>
  <si>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</si>
  <si>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</si>
  <si>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</si>
  <si>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</si>
  <si>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</si>
  <si>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</si>
  <si>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</si>
  <si>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</si>
  <si>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</si>
  <si>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</si>
  <si>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</si>
  <si>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</si>
  <si>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</si>
  <si>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</si>
  <si>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</si>
  <si>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</si>
  <si>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</si>
  <si>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</si>
  <si>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</si>
  <si>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</si>
  <si>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</si>
  <si>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</si>
  <si>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</si>
  <si>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</si>
  <si>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</si>
  <si>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</si>
  <si>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</si>
  <si>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</si>
  <si>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</si>
  <si>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</si>
  <si>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</si>
  <si>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</si>
  <si>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</si>
  <si>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</si>
  <si>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</si>
  <si>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</si>
  <si>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</si>
  <si>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</si>
  <si>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</si>
  <si>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</si>
  <si>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</si>
  <si>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</si>
  <si>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</si>
  <si>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</si>
  <si>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</si>
  <si>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</si>
  <si>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</si>
  <si>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</si>
  <si>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</si>
  <si>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</si>
  <si>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</si>
  <si>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</si>
  <si>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</si>
  <si>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</si>
  <si>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</si>
  <si>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</si>
  <si>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</si>
  <si>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</si>
  <si>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</si>
  <si>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</si>
  <si>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</si>
  <si>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</si>
  <si>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</si>
  <si>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</si>
  <si>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</si>
  <si>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</si>
  <si>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</si>
  <si>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</si>
  <si>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</si>
  <si>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</si>
  <si>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</si>
  <si>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</si>
  <si>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</si>
  <si>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</si>
  <si>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</si>
  <si>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</si>
  <si>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</si>
  <si>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</si>
  <si>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</si>
  <si>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</si>
  <si>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</si>
  <si>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</si>
  <si>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</si>
  <si>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</si>
  <si>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</si>
  <si>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</si>
  <si>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</si>
  <si>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</si>
  <si>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</si>
  <si>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</si>
  <si>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</si>
  <si>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</si>
  <si>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</si>
  <si>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</si>
  <si>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</si>
  <si>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</si>
  <si>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</si>
  <si>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</si>
  <si>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</si>
  <si>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</si>
  <si>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</si>
  <si>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</si>
  <si>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</si>
  <si>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</si>
  <si>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</si>
  <si>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</si>
  <si>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</si>
  <si>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</si>
  <si>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</si>
  <si>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</si>
  <si>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</si>
  <si>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</si>
  <si>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</si>
  <si>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</si>
  <si>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</si>
  <si>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</si>
  <si>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</si>
  <si>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</si>
  <si>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</si>
  <si>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</si>
  <si>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</si>
  <si>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</si>
  <si>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</si>
  <si>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</si>
  <si>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</si>
  <si>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</si>
  <si>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</si>
  <si>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</si>
  <si>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</si>
  <si>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</si>
  <si>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</si>
  <si>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</si>
  <si>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</si>
  <si>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</si>
  <si>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</si>
  <si>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</si>
  <si>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</si>
  <si>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</si>
  <si>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</si>
  <si>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</si>
  <si>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</si>
  <si>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</si>
  <si>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</si>
  <si>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</si>
  <si>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</si>
  <si>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</si>
  <si>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</si>
  <si>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</si>
  <si>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</si>
  <si>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</si>
  <si>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</si>
  <si>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</si>
  <si>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</si>
  <si>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</si>
  <si>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</si>
  <si>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</si>
  <si>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</si>
  <si>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</si>
  <si>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</si>
  <si>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</si>
  <si>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</si>
  <si>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</si>
  <si>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</si>
  <si>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</si>
  <si>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</si>
  <si>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</si>
  <si>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</si>
  <si>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</si>
  <si>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</si>
  <si>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</si>
  <si>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</si>
  <si>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</si>
  <si>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</si>
  <si>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</si>
  <si>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</si>
  <si>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</si>
  <si>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</si>
  <si>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</si>
  <si>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</si>
  <si>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</si>
  <si>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</si>
  <si>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</si>
  <si>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</si>
  <si>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</si>
  <si>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</si>
  <si>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</si>
  <si>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</si>
  <si>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</si>
  <si>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</si>
  <si>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</si>
  <si>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</si>
  <si>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</si>
  <si>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</si>
  <si>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</si>
  <si>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</si>
  <si>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</si>
  <si>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</si>
  <si>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</si>
  <si>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</si>
  <si>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</si>
  <si>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</si>
  <si>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</si>
  <si>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</si>
  <si>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</si>
  <si>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</si>
  <si>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</si>
  <si>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</si>
  <si>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</si>
  <si>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</si>
  <si>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</si>
  <si>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</si>
  <si>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</si>
  <si>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</si>
  <si>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</si>
  <si>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</si>
  <si>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</si>
  <si>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</si>
  <si>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</si>
  <si>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</si>
  <si>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</si>
  <si>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</si>
  <si>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</si>
  <si>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</si>
  <si>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</si>
  <si>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</si>
  <si>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</si>
  <si>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=IFERROR(NF($E27,"ADDRESS2"),"-")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</si>
  <si>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</si>
  <si>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</si>
  <si>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</si>
  <si>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</si>
  <si>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</si>
  <si>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</si>
  <si>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</si>
  <si>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</si>
  <si>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</si>
  <si>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</si>
  <si>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</si>
  <si>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</si>
  <si>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</si>
  <si>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</si>
  <si>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</si>
  <si>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</si>
  <si>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</si>
  <si>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</si>
  <si>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</si>
  <si>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=IFERROR(NF($E28,"U_PODATE"),"-")</t>
  </si>
  <si>
    <t>=IFERROR(NF($E28,"U_PONO"),"-")</t>
  </si>
  <si>
    <t>="01/08/2023"</t>
  </si>
  <si>
    <t>="31/08/2023"</t>
  </si>
  <si>
    <t>="""UICACS"","""",""SQL="",""2=DOCNUM"",""33032663"",""14=CUSTREF"",""8000008681"",""14=U_CUSTREF"",""8000008681"",""15=DOCDATE"",""31/8/2023"",""15=TAXDATE"",""31/8/2023"",""14=CARDCODE"",""CI0099-SGD"",""14=CARDNAME"",""SYNAPXE PTE. LTD."",""14=ITEMCODE"",""MS9EA-00263GLP"",""14=ITEMNAME"",""MS "&amp;"WIN SERVER DC CORE SLNG LSA 16L"",""10=QUANTITY"",""150.000000"",""14=U_PONO"",""945547"",""15=U_PODATE"",""31/8/2023"",""10=U_TLINTCOS"",""0.000000"",""2=SLPCODE"",""132"",""14=SLPNAME"",""E0001-CS"",""14=MEMO"",""WENDY KUM CHIOU SZE"",""14=CONTACTNAME"",""E-INVOICE(AP DIRECT)"",""10=LIN"&amp;"ETOTAL"",""1376929.500000"",""14=U_ENR"","""",""14=U_MSENR"",""S7138270"",""14=U_MSPCN"",""AD5A91AA"",""14=ADDRESS2"",""ALVIN THENG_x000D_SYNAPXE PTE. LTD. 6 SERANGOON NORTH AVE 5, #01-01/02, SINGAPORE 554910_x000D_ALVIN THENG_x000D_TEL: 96286158_x000D_FAX: _x000D_EMAIL: alvin.theng@ihis.com.sg"""</t>
  </si>
  <si>
    <t>="""UICACS"","""",""SQL="",""2=DOCNUM"",""33032663"",""14=CUSTREF"",""8000008681"",""14=U_CUSTREF"",""8000008681"",""15=DOCDATE"",""31/8/2023"",""15=TAXDATE"",""31/8/2023"",""14=CARDCODE"",""CI0099-SGD"",""14=CARDNAME"",""SYNAPXE PTE. LTD."",""14=ITEMCODE"",""MS6VC-01287GLP"",""14=ITEMNAME"",""MS "&amp;"WINRMTDSKTPSRVCSCAL SNGL LICSAPK MVL DVCCAL"",""10=QUANTITY"",""12000.000000"",""14=U_PONO"",""945547"",""15=U_PODATE"",""31/8/2023"",""10=U_TLINTCOS"",""0.000000"",""2=SLPCODE"",""132"",""14=SLPNAME"",""E0001-CS"",""14=MEMO"",""WENDY KUM CHIOU SZE"",""14=CONTACTNAME"",""E-INVOICE(AP DI"&amp;"RECT)"",""10=LINETOTAL"",""2610360.000000"",""14=U_ENR"","""",""14=U_MSENR"",""S7138270"",""14=U_MSPCN"",""AD5A91AA"",""14=ADDRESS2"",""ALVIN THENG_x000D_SYNAPXE PTE. LTD. 6 SERANGOON NORTH AVE 5, #01-01/02, SINGAPORE 554910_x000D_ALVIN THENG_x000D_TEL: 96286158_x000D_FAX: _x000D_EMAIL: alvin.theng@ihis."&amp;"com.sg"""</t>
  </si>
  <si>
    <t>=IFERROR(NF($E27,"U_CUSTREF"),"-")</t>
  </si>
  <si>
    <t>=IFERROR(NF($E27,"U_PODATE"),"-")</t>
  </si>
  <si>
    <t>=IFERROR(NF($E27,"U_PONO"),"-")</t>
  </si>
  <si>
    <t>=SUBTOTAL(9,AO24:AO29)</t>
  </si>
  <si>
    <t>=SUBTOTAL(9,AP24:AP29)</t>
  </si>
  <si>
    <t>30.06.2026</t>
  </si>
  <si>
    <t>01.09.2023</t>
  </si>
  <si>
    <t>license with 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</si>
</sst>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0" fontId="16" fillId="0" borderId="0" xfId="0" applyFont="1"/>
    <xf numFmtId="14" fontId="0" fillId="0" borderId="0" xfId="0" applyNumberFormat="1" applyAlignment="1">
      <alignment horizontal="center" vertical="top"/>
    </xf>
    <xf numFmtId="0" fontId="17" fillId="0" borderId="0" xfId="0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0" borderId="0" xfId="0" applyNumberForma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137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"01/08/2023"</f>
        <v>01/08/2023</v>
      </c>
    </row>
    <row r="4" spans="1:7">
      <c r="A4" s="1" t="s">
        <v>0</v>
      </c>
      <c r="B4" s="4" t="s">
        <v>6</v>
      </c>
      <c r="C4" s="5" t="str">
        <f>"31/08/2023"</f>
        <v>31/08/2023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01/Aug/2023..31/Aug/2023</v>
      </c>
    </row>
    <row r="9" spans="1:7">
      <c r="A9" s="1" t="s">
        <v>9</v>
      </c>
      <c r="C9" s="3" t="str">
        <f>TEXT($C$3,"yyyyMMdd") &amp; ".." &amp; TEXT($C$4,"yyyyMMdd")</f>
        <v>20230801..20230831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41"/>
  <sheetViews>
    <sheetView tabSelected="1" topLeftCell="K19" zoomScale="85" zoomScaleNormal="85" workbookViewId="0">
      <selection activeCell="P37" sqref="P37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21" bestFit="1" customWidth="1"/>
    <col min="15" max="15" width="12.28515625" style="18" customWidth="1"/>
    <col min="16" max="16" width="8.140625" style="18" customWidth="1"/>
    <col min="17" max="17" width="11.85546875" style="4" bestFit="1" customWidth="1"/>
    <col min="18" max="18" width="17.5703125" style="4" bestFit="1" customWidth="1"/>
    <col min="19" max="19" width="14" style="45" customWidth="1"/>
    <col min="20" max="20" width="9.85546875" style="45" bestFit="1" customWidth="1"/>
    <col min="21" max="21" width="15.140625" style="45" bestFit="1" customWidth="1"/>
    <col min="22" max="22" width="10.42578125" style="45" bestFit="1" customWidth="1"/>
    <col min="23" max="23" width="9.5703125" style="45" customWidth="1"/>
    <col min="24" max="24" width="16.7109375" style="4" hidden="1" customWidth="1"/>
    <col min="25" max="25" width="68" style="4" hidden="1" customWidth="1"/>
    <col min="26" max="26" width="23.140625" style="4" bestFit="1" customWidth="1"/>
    <col min="27" max="27" width="10.5703125" style="60" bestFit="1" customWidth="1"/>
    <col min="28" max="28" width="21.42578125" style="4" bestFit="1" customWidth="1"/>
    <col min="29" max="29" width="9.85546875" style="4" customWidth="1"/>
    <col min="30" max="30" width="12.85546875" style="4" customWidth="1"/>
    <col min="31" max="31" width="8.42578125" style="21" customWidth="1"/>
    <col min="32" max="32" width="15.140625" style="4" customWidth="1"/>
    <col min="33" max="33" width="11.28515625" style="21" customWidth="1"/>
    <col min="34" max="34" width="12.140625" style="4" customWidth="1"/>
    <col min="35" max="35" width="6.7109375" style="4" customWidth="1"/>
    <col min="36" max="36" width="6.85546875" style="21" customWidth="1"/>
    <col min="37" max="37" width="14.42578125" style="4" customWidth="1"/>
    <col min="38" max="38" width="52" style="4" bestFit="1" customWidth="1"/>
    <col min="39" max="39" width="11.85546875" style="4" bestFit="1" customWidth="1"/>
    <col min="40" max="40" width="14.28515625" style="4" customWidth="1"/>
    <col min="41" max="41" width="11.28515625" style="35" bestFit="1" customWidth="1"/>
    <col min="42" max="42" width="14.7109375" style="35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139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4"/>
      <c r="T1" s="44" t="s">
        <v>18</v>
      </c>
      <c r="U1" s="44" t="s">
        <v>18</v>
      </c>
      <c r="V1" s="44" t="s">
        <v>18</v>
      </c>
      <c r="W1" s="44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22"/>
      <c r="AG1" s="22"/>
      <c r="AJ1" s="22"/>
      <c r="AL1" s="1" t="s">
        <v>18</v>
      </c>
      <c r="AM1" s="1" t="s">
        <v>18</v>
      </c>
      <c r="AO1" s="34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20230801..20230831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52" hidden="1">
      <c r="A17" s="1" t="s">
        <v>7</v>
      </c>
    </row>
    <row r="18" spans="1:52" s="23" customFormat="1" hidden="1">
      <c r="A18" s="23" t="s">
        <v>7</v>
      </c>
      <c r="I18" s="24"/>
      <c r="N18" s="25"/>
      <c r="O18" s="26"/>
      <c r="P18" s="26"/>
      <c r="S18" s="46"/>
      <c r="T18" s="46"/>
      <c r="U18" s="46"/>
      <c r="V18" s="46"/>
      <c r="W18" s="46"/>
      <c r="AA18" s="61"/>
      <c r="AE18" s="25"/>
      <c r="AG18" s="25"/>
      <c r="AJ18" s="25"/>
      <c r="AO18" s="36"/>
      <c r="AP18" s="36"/>
    </row>
    <row r="20" spans="1:52" ht="15.75">
      <c r="M20" s="20"/>
      <c r="N20" s="20"/>
      <c r="O20" s="20"/>
      <c r="P20" s="20"/>
      <c r="Q20" s="20"/>
      <c r="R20" s="20"/>
      <c r="S20" s="47"/>
      <c r="T20" s="47"/>
      <c r="U20" s="47"/>
      <c r="V20" s="47"/>
      <c r="W20" s="4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52" s="40" customFormat="1" ht="18.75">
      <c r="A21" s="39"/>
      <c r="B21" s="39"/>
      <c r="I21" s="41"/>
      <c r="M21" s="72" t="s">
        <v>76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43"/>
      <c r="AO21" s="42"/>
      <c r="AP21" s="42"/>
    </row>
    <row r="22" spans="1:52" ht="15.75">
      <c r="M22" s="20"/>
      <c r="N22" s="20"/>
      <c r="O22" s="20"/>
      <c r="P22" s="20"/>
      <c r="Q22" s="20"/>
      <c r="R22" s="20"/>
      <c r="S22" s="47"/>
      <c r="T22" s="47"/>
      <c r="U22" s="47"/>
      <c r="V22" s="47"/>
      <c r="W22" s="4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52" s="54" customFormat="1" ht="63">
      <c r="A23" s="53"/>
      <c r="B23" s="53"/>
      <c r="E23" s="55" t="s">
        <v>29</v>
      </c>
      <c r="I23" s="56"/>
      <c r="K23" s="48" t="s">
        <v>77</v>
      </c>
      <c r="L23" s="48" t="s">
        <v>78</v>
      </c>
      <c r="M23" s="48" t="s">
        <v>14</v>
      </c>
      <c r="N23" s="48" t="s">
        <v>16</v>
      </c>
      <c r="O23" s="57" t="s">
        <v>30</v>
      </c>
      <c r="P23" s="57" t="s">
        <v>79</v>
      </c>
      <c r="Q23" s="48" t="s">
        <v>31</v>
      </c>
      <c r="R23" s="58" t="s">
        <v>38</v>
      </c>
      <c r="S23" s="48" t="s">
        <v>15</v>
      </c>
      <c r="T23" s="48" t="s">
        <v>80</v>
      </c>
      <c r="U23" s="48" t="s">
        <v>34</v>
      </c>
      <c r="V23" s="49" t="s">
        <v>81</v>
      </c>
      <c r="W23" s="49" t="s">
        <v>82</v>
      </c>
      <c r="X23" s="64" t="s">
        <v>36</v>
      </c>
      <c r="Y23" s="64" t="s">
        <v>12</v>
      </c>
      <c r="Z23" s="58" t="s">
        <v>32</v>
      </c>
      <c r="AA23" s="48" t="s">
        <v>13</v>
      </c>
      <c r="AB23" s="58" t="s">
        <v>37</v>
      </c>
      <c r="AC23" s="59" t="s">
        <v>57</v>
      </c>
      <c r="AD23" s="59" t="s">
        <v>58</v>
      </c>
      <c r="AE23" s="62" t="s">
        <v>83</v>
      </c>
      <c r="AF23" s="58" t="s">
        <v>84</v>
      </c>
      <c r="AG23" s="48" t="s">
        <v>85</v>
      </c>
      <c r="AH23" s="58" t="s">
        <v>86</v>
      </c>
      <c r="AI23" s="58" t="s">
        <v>87</v>
      </c>
      <c r="AJ23" s="66" t="s">
        <v>94</v>
      </c>
      <c r="AK23" s="66" t="s">
        <v>88</v>
      </c>
      <c r="AL23" s="66" t="s">
        <v>89</v>
      </c>
      <c r="AM23" s="66" t="s">
        <v>90</v>
      </c>
      <c r="AN23" s="66" t="s">
        <v>91</v>
      </c>
      <c r="AO23" s="66" t="s">
        <v>92</v>
      </c>
      <c r="AP23" s="66" t="s">
        <v>93</v>
      </c>
    </row>
    <row r="24" spans="1:52">
      <c r="A24" s="1" t="s">
        <v>136</v>
      </c>
      <c r="B24" s="1" t="str">
        <f t="shared" ref="B24:B25" si="0">IF(M24="","Hide","Show")</f>
        <v>Show</v>
      </c>
      <c r="C24" s="4" t="s">
        <v>48</v>
      </c>
      <c r="E24" s="13" t="str">
        <f>"""UICACS"","""",""SQL="",""2=DOCNUM"",""33032663"",""14=CUSTREF"",""8000008681"",""14=U_CUSTREF"",""8000008681"",""15=DOCDATE"",""31/8/2023"",""15=TAXDATE"",""31/8/2023"",""14=CARDCODE"",""CI0099-SGD"",""14=CARDNAME"",""SYNAPXE PTE. LTD."",""14=ITEMCODE"",""MS9EA-00263GLP"",""14=ITEMNAME"",""MS "&amp;"WIN SERVER DC CORE SLNG LSA 16L"",""10=QUANTITY"",""150.000000"",""14=U_PONO"",""945547"",""15=U_PODATE"",""31/8/2023"",""10=U_TLINTCOS"",""0.000000"",""2=SLPCODE"",""132"",""14=SLPNAME"",""E0001-CS"",""14=MEMO"",""WENDY KUM CHIOU SZE"",""14=CONTACTNAME"",""E-INVOICE(AP DIRECT)"",""10=LIN"&amp;"ETOTAL"",""1376929.500000"",""14=U_ENR"","""",""14=U_MSENR"",""S7138270"",""14=U_MSPCN"",""AD5A91AA"",""14=ADDRESS2"",""ALVIN THENG_x000D_SYNAPXE PTE. LTD. 6 SERANGOON NORTH AVE 5, #01-01/02, SINGAPORE 554910_x000D_ALVIN THENG_x000D_TEL: 96286158_x000D_FAX: _x000D_EMAIL: alvin.theng@ihis.com.sg"""</f>
        <v>"UICACS","","SQL=","2=DOCNUM","33032663","14=CUSTREF","8000008681","14=U_CUSTREF","8000008681","15=DOCDATE","31/8/2023","15=TAXDATE","31/8/2023","14=CARDCODE","CI0099-SGD","14=CARDNAME","SYNAPXE PTE. LTD.","14=ITEMCODE","MS9EA-00263GLP","14=ITEMNAME","MS WIN SERVER DC CORE SLNG LSA 16L","10=QUANTITY","150.000000","14=U_PONO","945547","15=U_PODATE","31/8/2023","10=U_TLINTCOS","0.000000","2=SLPCODE","132","14=SLPNAME","E0001-CS","14=MEMO","WENDY KUM CHIOU SZE","14=CONTACTNAME","E-INVOICE(AP DIRECT)","10=LINETOTAL","1376929.500000","14=U_ENR","","14=U_MSENR","S7138270","14=U_MSPCN","AD5A91AA","14=ADDRESS2","ALVIN THENG_x000D_SYNAPXE PTE. LTD. 6 SERANGOON NORTH AVE 5, #01-01/02, SINGAPORE 554910_x000D_ALVIN THENG_x000D_TEL: 96286158_x000D_FAX: _x000D_EMAIL: alvin.theng@ihis.com.sg"</v>
      </c>
      <c r="K24" s="4">
        <f>MONTH(N24)</f>
        <v>8</v>
      </c>
      <c r="L24" s="4">
        <f>YEAR(N24)</f>
        <v>2023</v>
      </c>
      <c r="M24" s="4">
        <v>33032663</v>
      </c>
      <c r="N24" s="38">
        <v>45169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50" t="str">
        <f>"945547"</f>
        <v>945547</v>
      </c>
      <c r="T24" s="50">
        <v>45169</v>
      </c>
      <c r="U24" s="50" t="str">
        <f>"8000008681"</f>
        <v>8000008681</v>
      </c>
      <c r="V24" s="50">
        <v>45169</v>
      </c>
      <c r="W24" s="51">
        <f>SUM(N24-T24)</f>
        <v>0</v>
      </c>
      <c r="X24" s="65" t="str">
        <f>"MS9EA-00263GLP"</f>
        <v>MS9EA-00263GLP</v>
      </c>
      <c r="Y24" s="65" t="str">
        <f>"MS WIN SERVER DC CORE SLNG LSA 16L"</f>
        <v>MS WIN SERVER DC CORE SLNG LSA 16L</v>
      </c>
      <c r="Z24" s="65" t="str">
        <f>"WENDY KUM CHIOU SZE"</f>
        <v>WENDY KUM CHIOU SZE</v>
      </c>
      <c r="AA24" s="60">
        <v>150</v>
      </c>
      <c r="AB24" s="65" t="str">
        <f>"E-INVOICE(AP DIRECT)"</f>
        <v>E-INVOICE(AP DIRECT)</v>
      </c>
      <c r="AC24" s="37">
        <f>IFERROR(AD24/AA24,0)</f>
        <v>9179.5300000000007</v>
      </c>
      <c r="AD24" s="37">
        <v>1376929.5</v>
      </c>
      <c r="AE24" s="73">
        <v>3</v>
      </c>
      <c r="AF24" s="37">
        <v>1376929.5</v>
      </c>
      <c r="AG24" s="63" t="s">
        <v>95</v>
      </c>
      <c r="AH24" s="67" t="str">
        <f>"ALVIN THENG_x000D_SYNAPXE PTE. LTD. 6 SERANGOON NORTH AVE 5, #01-01/02, SINGAPORE 554910_x000D_ALVIN THENG_x000D_TEL: 96286158_x000D_FAX: _x000D_EMAIL: alvin.theng@ihis.com.sg"</f>
        <v>ALVIN THENG_x000D_SYNAPXE PTE. LTD. 6 SERANGOON NORTH AVE 5, #01-01/02, SINGAPORE 554910_x000D_ALVIN THENG_x000D_TEL: 96286158_x000D_FAX: _x000D_EMAIL: alvin.theng@ihis.com.sg</v>
      </c>
      <c r="AI24" s="18"/>
      <c r="AJ24" s="63" t="s">
        <v>96</v>
      </c>
      <c r="AK24" s="4" t="str">
        <f>"MS9EA-00263GLP"</f>
        <v>MS9EA-00263GLP</v>
      </c>
      <c r="AL24" s="4" t="str">
        <f>"MS WIN SERVER DC CORE SLNG LSA 16L"</f>
        <v>MS WIN SERVER DC CORE SLNG LSA 16L</v>
      </c>
      <c r="AM24" s="4" t="s">
        <v>261</v>
      </c>
      <c r="AN24" s="4" t="s">
        <v>260</v>
      </c>
      <c r="AO24" s="4" t="s">
        <v>259</v>
      </c>
      <c r="AP24" s="4" t="str">
        <f>"-"</f>
        <v>-</v>
      </c>
    </row>
    <row r="25" spans="1:52">
      <c r="A25" s="1" t="s">
        <v>136</v>
      </c>
      <c r="B25" s="1" t="str">
        <f t="shared" si="0"/>
        <v>Show</v>
      </c>
      <c r="C25" s="4" t="s">
        <v>48</v>
      </c>
      <c r="E25" s="13" t="str">
        <f>"""UICACS"","""",""SQL="",""2=DOCNUM"",""33032663"",""14=CUSTREF"",""8000008681"",""14=U_CUSTREF"",""8000008681"",""15=DOCDATE"",""31/8/2023"",""15=TAXDATE"",""31/8/2023"",""14=CARDCODE"",""CI0099-SGD"",""14=CARDNAME"",""SYNAPXE PTE. LTD."",""14=ITEMCODE"",""MS6VC-01287GLP"",""14=ITEMNAME"",""MS "&amp;"WINRMTDSKTPSRVCSCAL SNGL LICSAPK MVL DVCCAL"",""10=QUANTITY"",""12000.000000"",""14=U_PONO"",""945547"",""15=U_PODATE"",""31/8/2023"",""10=U_TLINTCOS"",""0.000000"",""2=SLPCODE"",""132"",""14=SLPNAME"",""E0001-CS"",""14=MEMO"",""WENDY KUM CHIOU SZE"",""14=CONTACTNAME"",""E-INVOICE(AP DI"&amp;"RECT)"",""10=LINETOTAL"",""2610360.000000"",""14=U_ENR"","""",""14=U_MSENR"",""S7138270"",""14=U_MSPCN"",""AD5A91AA"",""14=ADDRESS2"",""ALVIN THENG_x000D_SYNAPXE PTE. LTD. 6 SERANGOON NORTH AVE 5, #01-01/02, SINGAPORE 554910_x000D_ALVIN THENG_x000D_TEL: 96286158_x000D_FAX: _x000D_EMAIL: alvin.theng@ihis."&amp;"com.sg"""</f>
        <v>"UICACS","","SQL=","2=DOCNUM","33032663","14=CUSTREF","8000008681","14=U_CUSTREF","8000008681","15=DOCDATE","31/8/2023","15=TAXDATE","31/8/2023","14=CARDCODE","CI0099-SGD","14=CARDNAME","SYNAPXE PTE. LTD.","14=ITEMCODE","MS6VC-01287GLP","14=ITEMNAME","MS WINRMTDSKTPSRVCSCAL SNGL LICSAPK MVL DVCCAL","10=QUANTITY","12000.000000","14=U_PONO","945547","15=U_PODATE","31/8/2023","10=U_TLINTCOS","0.000000","2=SLPCODE","132","14=SLPNAME","E0001-CS","14=MEMO","WENDY KUM CHIOU SZE","14=CONTACTNAME","E-INVOICE(AP DIRECT)","10=LINETOTAL","2610360.000000","14=U_ENR","","14=U_MSENR","S7138270","14=U_MSPCN","AD5A91AA","14=ADDRESS2","ALVIN THENG_x000D_SYNAPXE PTE. LTD. 6 SERANGOON NORTH AVE 5, #01-01/02, SINGAPORE 554910_x000D_ALVIN THENG_x000D_TEL: 96286158_x000D_FAX: _x000D_EMAIL: alvin.theng@ihis.com.sg"</v>
      </c>
      <c r="K25" s="4">
        <f>MONTH(N25)</f>
        <v>8</v>
      </c>
      <c r="L25" s="4">
        <f>YEAR(N25)</f>
        <v>2023</v>
      </c>
      <c r="M25" s="4">
        <v>33032663</v>
      </c>
      <c r="N25" s="38">
        <v>45169</v>
      </c>
      <c r="O25" s="4" t="str">
        <f>"S7138270"</f>
        <v>S7138270</v>
      </c>
      <c r="P25" s="4" t="str">
        <f>"AD5A91AA"</f>
        <v>AD5A91AA</v>
      </c>
      <c r="Q25" s="4" t="str">
        <f>"CI0099-SGD"</f>
        <v>CI0099-SGD</v>
      </c>
      <c r="R25" s="4" t="str">
        <f>"SYNAPXE PTE. LTD."</f>
        <v>SYNAPXE PTE. LTD.</v>
      </c>
      <c r="S25" s="50" t="str">
        <f>"945547"</f>
        <v>945547</v>
      </c>
      <c r="T25" s="50">
        <v>45169</v>
      </c>
      <c r="U25" s="50" t="str">
        <f>"8000008681"</f>
        <v>8000008681</v>
      </c>
      <c r="V25" s="50">
        <v>45169</v>
      </c>
      <c r="W25" s="51">
        <f>SUM(N25-T25)</f>
        <v>0</v>
      </c>
      <c r="X25" s="65" t="str">
        <f>"MS6VC-01287GLP"</f>
        <v>MS6VC-01287GLP</v>
      </c>
      <c r="Y25" s="65" t="str">
        <f>"MS WINRMTDSKTPSRVCSCAL SNGL LICSAPK MVL DVCCAL"</f>
        <v>MS WINRMTDSKTPSRVCSCAL SNGL LICSAPK MVL DVCCAL</v>
      </c>
      <c r="Z25" s="65" t="str">
        <f>"WENDY KUM CHIOU SZE"</f>
        <v>WENDY KUM CHIOU SZE</v>
      </c>
      <c r="AA25" s="60">
        <v>12000</v>
      </c>
      <c r="AB25" s="65" t="str">
        <f>"E-INVOICE(AP DIRECT)"</f>
        <v>E-INVOICE(AP DIRECT)</v>
      </c>
      <c r="AC25" s="37">
        <f>IFERROR(AD25/AA25,0)</f>
        <v>217.53</v>
      </c>
      <c r="AD25" s="37">
        <v>2610360</v>
      </c>
      <c r="AE25" s="73">
        <v>3</v>
      </c>
      <c r="AF25" s="37">
        <v>2610360</v>
      </c>
      <c r="AG25" s="63" t="s">
        <v>95</v>
      </c>
      <c r="AH25" s="67" t="str">
        <f>"ALVIN THENG_x000D_SYNAPXE PTE. LTD. 6 SERANGOON NORTH AVE 5, #01-01/02, SINGAPORE 554910_x000D_ALVIN THENG_x000D_TEL: 96286158_x000D_FAX: _x000D_EMAIL: alvin.theng@ihis.com.sg"</f>
        <v>ALVIN THENG_x000D_SYNAPXE PTE. LTD. 6 SERANGOON NORTH AVE 5, #01-01/02, SINGAPORE 554910_x000D_ALVIN THENG_x000D_TEL: 96286158_x000D_FAX: _x000D_EMAIL: alvin.theng@ihis.com.sg</v>
      </c>
      <c r="AI25" s="18"/>
      <c r="AJ25" s="63" t="s">
        <v>96</v>
      </c>
      <c r="AK25" s="4" t="str">
        <f>"MS6VC-01287GLP"</f>
        <v>MS6VC-01287GLP</v>
      </c>
      <c r="AL25" s="4" t="str">
        <f>"MS WINRMTDSKTPSRVCSCAL SNGL LICSAPK MVL DVCCAL"</f>
        <v>MS WINRMTDSKTPSRVCSCAL SNGL LICSAPK MVL DVCCAL</v>
      </c>
      <c r="AM25" s="4" t="s">
        <v>261</v>
      </c>
      <c r="AN25" s="4" t="s">
        <v>260</v>
      </c>
      <c r="AO25" s="4" t="s">
        <v>259</v>
      </c>
      <c r="AP25" s="4" t="str">
        <f>"-"</f>
        <v>-</v>
      </c>
    </row>
    <row r="26" spans="1:52" hidden="1">
      <c r="B26" s="1" t="str">
        <f>IF(M26="","Hide","Show")</f>
        <v>Hide</v>
      </c>
      <c r="C26" s="4" t="s">
        <v>49</v>
      </c>
      <c r="E26" s="13" t="str">
        <f>""</f>
        <v/>
      </c>
      <c r="M26" s="4" t="str">
        <f>""</f>
        <v/>
      </c>
      <c r="N26" s="38" t="str">
        <f>""</f>
        <v/>
      </c>
      <c r="O26" s="4" t="str">
        <f>""</f>
        <v/>
      </c>
      <c r="P26" s="4"/>
      <c r="Q26" s="4" t="str">
        <f>""</f>
        <v/>
      </c>
      <c r="R26" s="4" t="str">
        <f>""</f>
        <v/>
      </c>
      <c r="T26" s="45" t="str">
        <f>""</f>
        <v/>
      </c>
      <c r="U26" s="45" t="str">
        <f>""</f>
        <v/>
      </c>
      <c r="V26" s="52"/>
      <c r="W26" s="51"/>
      <c r="X26" s="4" t="str">
        <f>""</f>
        <v/>
      </c>
      <c r="Y26" s="4" t="str">
        <f>""</f>
        <v/>
      </c>
      <c r="Z26" s="4" t="str">
        <f>""</f>
        <v/>
      </c>
      <c r="AA26" s="60" t="str">
        <f>""</f>
        <v/>
      </c>
      <c r="AB26" s="4" t="str">
        <f>""</f>
        <v/>
      </c>
      <c r="AC26" s="37">
        <f>IFERROR(AD26/AA26,0)</f>
        <v>0</v>
      </c>
      <c r="AD26" s="37" t="str">
        <f>""</f>
        <v/>
      </c>
      <c r="AE26" s="63"/>
      <c r="AF26" s="18"/>
      <c r="AG26" s="63"/>
      <c r="AH26" s="18" t="str">
        <f>""</f>
        <v/>
      </c>
      <c r="AI26" s="18"/>
      <c r="AJ26" s="63"/>
      <c r="AK26" s="18"/>
      <c r="AL26" s="5" t="str">
        <f>""</f>
        <v/>
      </c>
      <c r="AM26" s="4" t="s">
        <v>261</v>
      </c>
    </row>
    <row r="27" spans="1:52" hidden="1">
      <c r="B27" s="1" t="str">
        <f>IF(M27="","Hide","Show")</f>
        <v>Hide</v>
      </c>
      <c r="C27" s="4" t="s">
        <v>50</v>
      </c>
      <c r="E27" s="13" t="str">
        <f>""</f>
        <v/>
      </c>
      <c r="M27" s="4" t="str">
        <f>""</f>
        <v/>
      </c>
      <c r="N27" s="38" t="str">
        <f>""</f>
        <v/>
      </c>
      <c r="O27" s="4" t="str">
        <f>""</f>
        <v/>
      </c>
      <c r="P27" s="4"/>
      <c r="Q27" s="4" t="str">
        <f>""</f>
        <v/>
      </c>
      <c r="R27" s="4" t="str">
        <f>""</f>
        <v/>
      </c>
      <c r="T27" s="45" t="str">
        <f>""</f>
        <v/>
      </c>
      <c r="U27" s="45" t="str">
        <f>""</f>
        <v/>
      </c>
      <c r="V27" s="52"/>
      <c r="W27" s="51"/>
      <c r="X27" s="4" t="str">
        <f>""</f>
        <v/>
      </c>
      <c r="Y27" s="4" t="str">
        <f>""</f>
        <v/>
      </c>
      <c r="Z27" s="4" t="str">
        <f>""</f>
        <v/>
      </c>
      <c r="AA27" s="60" t="str">
        <f>""</f>
        <v/>
      </c>
      <c r="AB27" s="4" t="str">
        <f>""</f>
        <v/>
      </c>
      <c r="AC27" s="37">
        <f>IFERROR(AD27/AA27,0)</f>
        <v>0</v>
      </c>
      <c r="AD27" s="37" t="str">
        <f>""</f>
        <v/>
      </c>
      <c r="AE27" s="63"/>
      <c r="AF27" s="18"/>
      <c r="AG27" s="63"/>
      <c r="AH27" s="18"/>
      <c r="AI27" s="18"/>
      <c r="AJ27" s="63"/>
      <c r="AK27" s="18"/>
      <c r="AL27" s="5" t="str">
        <f>""</f>
        <v/>
      </c>
      <c r="AM27" s="4" t="s">
        <v>261</v>
      </c>
    </row>
    <row r="28" spans="1:52">
      <c r="M28" s="69"/>
      <c r="N28" s="70"/>
      <c r="O28" s="4"/>
      <c r="R28" s="69"/>
      <c r="T28" s="50"/>
      <c r="V28" s="50"/>
      <c r="W28" s="51"/>
      <c r="AC28" s="37"/>
      <c r="AD28" s="37"/>
      <c r="AF28" s="37"/>
      <c r="AH28" s="71"/>
      <c r="AJ28" s="63"/>
      <c r="AL28" s="5"/>
      <c r="AN28" s="21"/>
      <c r="AO28" s="21"/>
    </row>
    <row r="29" spans="1:52">
      <c r="AW29" s="16"/>
    </row>
    <row r="30" spans="1:52">
      <c r="AX30" s="16"/>
    </row>
    <row r="31" spans="1:52">
      <c r="AY31" s="16"/>
    </row>
    <row r="32" spans="1:52">
      <c r="AZ32" s="16"/>
    </row>
    <row r="33" spans="53:61">
      <c r="BA33" s="16"/>
    </row>
    <row r="34" spans="53:61">
      <c r="BB34" s="16"/>
    </row>
    <row r="35" spans="53:61">
      <c r="BC35" s="16"/>
    </row>
    <row r="36" spans="53:61">
      <c r="BD36" s="16"/>
    </row>
    <row r="37" spans="53:61">
      <c r="BE37" s="16"/>
    </row>
    <row r="38" spans="53:61">
      <c r="BF38" s="16"/>
    </row>
    <row r="39" spans="53:61">
      <c r="BG39" s="16"/>
    </row>
    <row r="40" spans="53:61">
      <c r="BH40" s="16"/>
    </row>
    <row r="41" spans="53:61">
      <c r="BI41" s="16"/>
    </row>
  </sheetData>
  <sortState xmlns:xlrd2="http://schemas.microsoft.com/office/spreadsheetml/2017/richdata2" ref="M24:AP391">
    <sortCondition ref="Q24:Q393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250</v>
      </c>
    </row>
    <row r="4" spans="1:5">
      <c r="A4" s="68" t="s">
        <v>0</v>
      </c>
      <c r="B4" s="68" t="s">
        <v>6</v>
      </c>
      <c r="C4" s="68" t="s">
        <v>251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250</v>
      </c>
    </row>
    <row r="4" spans="1:5">
      <c r="A4" s="68" t="s">
        <v>0</v>
      </c>
      <c r="B4" s="68" t="s">
        <v>6</v>
      </c>
      <c r="C4" s="68" t="s">
        <v>251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241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173</v>
      </c>
      <c r="N25" s="68" t="s">
        <v>174</v>
      </c>
      <c r="O25" s="68" t="s">
        <v>175</v>
      </c>
      <c r="Q25" s="68" t="s">
        <v>177</v>
      </c>
      <c r="R25" s="68" t="s">
        <v>178</v>
      </c>
      <c r="T25" s="68" t="s">
        <v>183</v>
      </c>
      <c r="U25" s="68" t="s">
        <v>179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H25" s="68" t="s">
        <v>190</v>
      </c>
      <c r="AL25" s="68" t="s">
        <v>242</v>
      </c>
      <c r="AM25" s="68" t="s">
        <v>243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195</v>
      </c>
      <c r="N26" s="68" t="s">
        <v>196</v>
      </c>
      <c r="O26" s="68" t="s">
        <v>197</v>
      </c>
      <c r="Q26" s="68" t="s">
        <v>199</v>
      </c>
      <c r="R26" s="68" t="s">
        <v>200</v>
      </c>
      <c r="T26" s="68" t="s">
        <v>205</v>
      </c>
      <c r="U26" s="68" t="s">
        <v>201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L26" s="68" t="s">
        <v>244</v>
      </c>
      <c r="AM26" s="68" t="s">
        <v>245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241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173</v>
      </c>
      <c r="N25" s="68" t="s">
        <v>174</v>
      </c>
      <c r="O25" s="68" t="s">
        <v>175</v>
      </c>
      <c r="Q25" s="68" t="s">
        <v>177</v>
      </c>
      <c r="R25" s="68" t="s">
        <v>178</v>
      </c>
      <c r="T25" s="68" t="s">
        <v>183</v>
      </c>
      <c r="U25" s="68" t="s">
        <v>179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H25" s="68" t="s">
        <v>190</v>
      </c>
      <c r="AL25" s="68" t="s">
        <v>242</v>
      </c>
      <c r="AM25" s="68" t="s">
        <v>243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195</v>
      </c>
      <c r="N26" s="68" t="s">
        <v>196</v>
      </c>
      <c r="O26" s="68" t="s">
        <v>197</v>
      </c>
      <c r="Q26" s="68" t="s">
        <v>199</v>
      </c>
      <c r="R26" s="68" t="s">
        <v>200</v>
      </c>
      <c r="T26" s="68" t="s">
        <v>205</v>
      </c>
      <c r="U26" s="68" t="s">
        <v>201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L26" s="68" t="s">
        <v>244</v>
      </c>
      <c r="AM26" s="68" t="s">
        <v>245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D5E2E-C5B6-4243-8718-65DE35A822A7}">
  <dimension ref="A1:E13"/>
  <sheetViews>
    <sheetView workbookViewId="0"/>
  </sheetViews>
  <sheetFormatPr defaultRowHeight="15"/>
  <sheetData>
    <row r="1" spans="1:5">
      <c r="A1" s="68" t="s">
        <v>138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250</v>
      </c>
    </row>
    <row r="4" spans="1:5">
      <c r="A4" s="68" t="s">
        <v>0</v>
      </c>
      <c r="B4" s="68" t="s">
        <v>6</v>
      </c>
      <c r="C4" s="68" t="s">
        <v>251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97F18-8A84-4EAF-B5DE-C041E15BF0CF}">
  <dimension ref="A1:AV30"/>
  <sheetViews>
    <sheetView workbookViewId="0"/>
  </sheetViews>
  <sheetFormatPr defaultRowHeight="15"/>
  <sheetData>
    <row r="1" spans="1:48">
      <c r="A1" s="68" t="s">
        <v>150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241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A25" s="68" t="s">
        <v>136</v>
      </c>
      <c r="B25" s="68" t="s">
        <v>127</v>
      </c>
      <c r="C25" s="68" t="s">
        <v>48</v>
      </c>
      <c r="E25" s="68" t="s">
        <v>252</v>
      </c>
      <c r="K25" s="68" t="s">
        <v>140</v>
      </c>
      <c r="L25" s="68" t="s">
        <v>141</v>
      </c>
      <c r="M25" s="68" t="s">
        <v>173</v>
      </c>
      <c r="N25" s="68" t="s">
        <v>174</v>
      </c>
      <c r="O25" s="68" t="s">
        <v>175</v>
      </c>
      <c r="P25" s="68" t="s">
        <v>176</v>
      </c>
      <c r="Q25" s="68" t="s">
        <v>177</v>
      </c>
      <c r="R25" s="68" t="s">
        <v>178</v>
      </c>
      <c r="S25" s="68" t="s">
        <v>246</v>
      </c>
      <c r="T25" s="68" t="s">
        <v>180</v>
      </c>
      <c r="U25" s="68" t="s">
        <v>181</v>
      </c>
      <c r="V25" s="68" t="s">
        <v>182</v>
      </c>
      <c r="W25" s="68" t="s">
        <v>142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E25" s="68" t="s">
        <v>189</v>
      </c>
      <c r="AF25" s="68" t="s">
        <v>188</v>
      </c>
      <c r="AG25" s="68" t="s">
        <v>95</v>
      </c>
      <c r="AH25" s="68" t="s">
        <v>190</v>
      </c>
      <c r="AJ25" s="68" t="s">
        <v>96</v>
      </c>
      <c r="AK25" s="68" t="s">
        <v>183</v>
      </c>
      <c r="AL25" s="68" t="s">
        <v>184</v>
      </c>
      <c r="AM25" s="68" t="s">
        <v>191</v>
      </c>
      <c r="AN25" s="68" t="s">
        <v>192</v>
      </c>
      <c r="AO25" s="68" t="s">
        <v>193</v>
      </c>
      <c r="AP25" s="68" t="s">
        <v>194</v>
      </c>
    </row>
    <row r="26" spans="1:42">
      <c r="A26" s="68" t="s">
        <v>136</v>
      </c>
      <c r="B26" s="68" t="s">
        <v>130</v>
      </c>
      <c r="C26" s="68" t="s">
        <v>48</v>
      </c>
      <c r="E26" s="68" t="s">
        <v>253</v>
      </c>
      <c r="K26" s="68" t="s">
        <v>143</v>
      </c>
      <c r="L26" s="68" t="s">
        <v>144</v>
      </c>
      <c r="M26" s="68" t="s">
        <v>195</v>
      </c>
      <c r="N26" s="68" t="s">
        <v>196</v>
      </c>
      <c r="O26" s="68" t="s">
        <v>197</v>
      </c>
      <c r="P26" s="68" t="s">
        <v>198</v>
      </c>
      <c r="Q26" s="68" t="s">
        <v>199</v>
      </c>
      <c r="R26" s="68" t="s">
        <v>200</v>
      </c>
      <c r="S26" s="68" t="s">
        <v>247</v>
      </c>
      <c r="T26" s="68" t="s">
        <v>202</v>
      </c>
      <c r="U26" s="68" t="s">
        <v>203</v>
      </c>
      <c r="V26" s="68" t="s">
        <v>204</v>
      </c>
      <c r="W26" s="68" t="s">
        <v>145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E26" s="68" t="s">
        <v>211</v>
      </c>
      <c r="AF26" s="68" t="s">
        <v>210</v>
      </c>
      <c r="AG26" s="68" t="s">
        <v>95</v>
      </c>
      <c r="AH26" s="68" t="s">
        <v>212</v>
      </c>
      <c r="AJ26" s="68" t="s">
        <v>96</v>
      </c>
      <c r="AK26" s="68" t="s">
        <v>205</v>
      </c>
      <c r="AL26" s="68" t="s">
        <v>206</v>
      </c>
      <c r="AM26" s="68" t="s">
        <v>213</v>
      </c>
      <c r="AN26" s="68" t="s">
        <v>214</v>
      </c>
      <c r="AO26" s="68" t="s">
        <v>215</v>
      </c>
      <c r="AP26" s="68" t="s">
        <v>216</v>
      </c>
    </row>
    <row r="27" spans="1:42">
      <c r="B27" s="68" t="s">
        <v>146</v>
      </c>
      <c r="C27" s="68" t="s">
        <v>49</v>
      </c>
      <c r="E27" s="68" t="s">
        <v>128</v>
      </c>
      <c r="M27" s="68" t="s">
        <v>217</v>
      </c>
      <c r="N27" s="68" t="s">
        <v>218</v>
      </c>
      <c r="O27" s="68" t="s">
        <v>219</v>
      </c>
      <c r="Q27" s="68" t="s">
        <v>220</v>
      </c>
      <c r="R27" s="68" t="s">
        <v>221</v>
      </c>
      <c r="T27" s="68" t="s">
        <v>222</v>
      </c>
      <c r="U27" s="68" t="s">
        <v>254</v>
      </c>
      <c r="X27" s="68" t="s">
        <v>222</v>
      </c>
      <c r="Y27" s="68" t="s">
        <v>223</v>
      </c>
      <c r="Z27" s="68" t="s">
        <v>224</v>
      </c>
      <c r="AA27" s="68" t="s">
        <v>225</v>
      </c>
      <c r="AB27" s="68" t="s">
        <v>226</v>
      </c>
      <c r="AC27" s="68" t="s">
        <v>147</v>
      </c>
      <c r="AD27" s="68" t="s">
        <v>227</v>
      </c>
      <c r="AH27" s="68" t="s">
        <v>228</v>
      </c>
      <c r="AL27" s="68" t="s">
        <v>255</v>
      </c>
      <c r="AM27" s="68" t="s">
        <v>256</v>
      </c>
    </row>
    <row r="28" spans="1:42">
      <c r="B28" s="68" t="s">
        <v>148</v>
      </c>
      <c r="C28" s="68" t="s">
        <v>50</v>
      </c>
      <c r="E28" s="68" t="s">
        <v>131</v>
      </c>
      <c r="M28" s="68" t="s">
        <v>229</v>
      </c>
      <c r="N28" s="68" t="s">
        <v>230</v>
      </c>
      <c r="O28" s="68" t="s">
        <v>231</v>
      </c>
      <c r="Q28" s="68" t="s">
        <v>232</v>
      </c>
      <c r="R28" s="68" t="s">
        <v>233</v>
      </c>
      <c r="T28" s="68" t="s">
        <v>235</v>
      </c>
      <c r="U28" s="68" t="s">
        <v>234</v>
      </c>
      <c r="X28" s="68" t="s">
        <v>235</v>
      </c>
      <c r="Y28" s="68" t="s">
        <v>236</v>
      </c>
      <c r="Z28" s="68" t="s">
        <v>237</v>
      </c>
      <c r="AA28" s="68" t="s">
        <v>238</v>
      </c>
      <c r="AB28" s="68" t="s">
        <v>239</v>
      </c>
      <c r="AC28" s="68" t="s">
        <v>149</v>
      </c>
      <c r="AD28" s="68" t="s">
        <v>240</v>
      </c>
      <c r="AL28" s="68" t="s">
        <v>248</v>
      </c>
      <c r="AM28" s="68" t="s">
        <v>249</v>
      </c>
    </row>
    <row r="30" spans="1:42">
      <c r="AC30" s="68" t="s">
        <v>257</v>
      </c>
      <c r="AD30" s="68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2023-09-06T13:42:49Z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